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3"/>
  </bookViews>
  <sheets>
    <sheet name="COP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GRAFICO1" hidden="1">'[8]Tabella 4'!$C$10:$C$26</definedName>
    <definedName name="__123Graph_AGRAFICO2" hidden="1">'[8]Tabella 4'!$O$14:$O$26</definedName>
    <definedName name="__123Graph_AGRAFICO3" hidden="1">'[8]Tabella 4'!$K$14:$K$26</definedName>
    <definedName name="__123Graph_BGRAFICO1" hidden="1">'[8]Tabella 4'!$F$10:$F$26</definedName>
    <definedName name="__123Graph_BGRAFICO2" hidden="1">'[8]Tabella 4'!$P$14:$P$26</definedName>
    <definedName name="__123Graph_BGRAFICO3" hidden="1">'[8]Tabella 4'!$N$14:$N$26</definedName>
    <definedName name="__123Graph_XGRAFICO1" hidden="1">'[8]Tabella 4'!$A$10:$A$26</definedName>
    <definedName name="__123Graph_XGRAFICO2" hidden="1">'[8]Tabella 4'!$A$14:$A$26</definedName>
    <definedName name="__123Graph_XGRAFICO3" hidden="1">'[8]Tabella 4'!$A$14:$A$26</definedName>
    <definedName name="_Key1" hidden="1">#REF!</definedName>
    <definedName name="_Order1" hidden="1">255</definedName>
    <definedName name="_Sort" hidden="1">#REF!</definedName>
    <definedName name="appo_contatore">#REF!</definedName>
    <definedName name="appoFonte">#REF!</definedName>
    <definedName name="appoTitolo">#REF!</definedName>
    <definedName name="_xlnm.Print_Area" localSheetId="1">'1'!$B$2:$S$52</definedName>
    <definedName name="_xlnm.Print_Area" localSheetId="2">'2'!$C$2:$S$64</definedName>
    <definedName name="_xlnm.Print_Area" localSheetId="3">'3'!$C$2:$R$158</definedName>
    <definedName name="_xlnm.Print_Area" localSheetId="4">'4'!$C$2:$J$43</definedName>
    <definedName name="_xlnm.Print_Area" localSheetId="5">'5'!$C$2:$Q$56</definedName>
    <definedName name="_xlnm.Print_Area" localSheetId="0">'COP'!$B$2:$H$13</definedName>
    <definedName name="aus">#REF!</definedName>
    <definedName name="box">#REF!</definedName>
    <definedName name="Crt">#REF!</definedName>
    <definedName name="Dataset">#REF!</definedName>
    <definedName name="Fonte">#REF!</definedName>
    <definedName name="Lcolonna1">#REF!</definedName>
    <definedName name="Polpen">'[9]Polpen'!$A$1:$M$868</definedName>
    <definedName name="PRINT_AREA_MI">#REF!</definedName>
    <definedName name="PRINT_SHEETS" localSheetId="3">'3'!PRINT_SHEETS</definedName>
    <definedName name="PRINT_SHEETS" localSheetId="4">'4'!PRINT_SHEETS</definedName>
    <definedName name="PRINT_SHEETS" localSheetId="5">'5'!PRINT_SHEETS</definedName>
    <definedName name="PRINT_SHEETS" localSheetId="0">'COP'!PRINT_SHEETS</definedName>
    <definedName name="PRINT_SHEETS">[0]!PRINT_SHEETS</definedName>
    <definedName name="PRINT_TITLES_MI">#REF!</definedName>
    <definedName name="Table_1._IT__SEA_ARR_REG____Sea_arrivals_to_Italy_per_region_of_arrival__monthly_data__Jan_2014___Nov_2015">'[14]ToC'!$A$9</definedName>
    <definedName name="Table_3.5b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_xlnm.Print_Titles" localSheetId="5">'5'!$4:$5</definedName>
    <definedName name="titolo9">'[10]Titoli'!#REF!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<sst xmlns="http://schemas.openxmlformats.org/spreadsheetml/2006/main" count="439" uniqueCount="160">
  <si>
    <t>Anno</t>
  </si>
  <si>
    <t>Totale richiedenti</t>
  </si>
  <si>
    <t>Status rifugiato</t>
  </si>
  <si>
    <t>Status Prot. Sussidiaria</t>
  </si>
  <si>
    <t>Altro esito</t>
  </si>
  <si>
    <t>* esaminati nell'anno indipendentemente dalla data di richiesta asilo</t>
  </si>
  <si>
    <t>Pakistan</t>
  </si>
  <si>
    <t>Nigeria</t>
  </si>
  <si>
    <t>Mali</t>
  </si>
  <si>
    <t>Gambia</t>
  </si>
  <si>
    <t>Senegal</t>
  </si>
  <si>
    <t>Somalia</t>
  </si>
  <si>
    <t>Eritrea</t>
  </si>
  <si>
    <t>Afghanistan</t>
  </si>
  <si>
    <t>Tunisia</t>
  </si>
  <si>
    <t>Ghana</t>
  </si>
  <si>
    <t>Ex Jugoslavia</t>
  </si>
  <si>
    <t>Turchia</t>
  </si>
  <si>
    <t>Richieste esaminate*</t>
  </si>
  <si>
    <t>Costa d'Avorio</t>
  </si>
  <si>
    <t>Prot. Umanitaria</t>
  </si>
  <si>
    <t>Diniego</t>
  </si>
  <si>
    <t>1° Paese</t>
  </si>
  <si>
    <t>2° Paese</t>
  </si>
  <si>
    <t>3° Paese</t>
  </si>
  <si>
    <t>4° Paese</t>
  </si>
  <si>
    <t>5° Paese</t>
  </si>
  <si>
    <t>Altri Paesi</t>
  </si>
  <si>
    <t>Altri</t>
  </si>
  <si>
    <t>Totale</t>
  </si>
  <si>
    <t>Totale esaminate*</t>
  </si>
  <si>
    <t>Principali Paesi</t>
  </si>
  <si>
    <t>-</t>
  </si>
  <si>
    <t>Diniego**</t>
  </si>
  <si>
    <t>Fonte: Elaborazioni ISMU su dati Ministero dell'Interno, Commissione Nazionale per il diritto di Asilo</t>
  </si>
  <si>
    <t>Uomini</t>
  </si>
  <si>
    <t>Donne</t>
  </si>
  <si>
    <t>MSNA</t>
  </si>
  <si>
    <t>Sussidiaria</t>
  </si>
  <si>
    <t>Umanitaria</t>
  </si>
  <si>
    <t>Valori percentuali</t>
  </si>
  <si>
    <t>Minori accompagnati</t>
  </si>
  <si>
    <t>Rifugiato</t>
  </si>
  <si>
    <t>Bangladesh</t>
  </si>
  <si>
    <t>Var. %</t>
  </si>
  <si>
    <t>2014/2013</t>
  </si>
  <si>
    <t>2015/2014</t>
  </si>
  <si>
    <t>2013/2012</t>
  </si>
  <si>
    <t>Milano</t>
  </si>
  <si>
    <t>Milano 1</t>
  </si>
  <si>
    <t>Roma</t>
  </si>
  <si>
    <t>Roma 1</t>
  </si>
  <si>
    <t>Roma 2</t>
  </si>
  <si>
    <t>Roma 3</t>
  </si>
  <si>
    <t>Siracusa</t>
  </si>
  <si>
    <t>Trapani</t>
  </si>
  <si>
    <t>Trapani 1</t>
  </si>
  <si>
    <t>Gorizia</t>
  </si>
  <si>
    <t>Crotone</t>
  </si>
  <si>
    <t>Crotone 1</t>
  </si>
  <si>
    <t>Torino</t>
  </si>
  <si>
    <t>Torino 1</t>
  </si>
  <si>
    <t>Bari</t>
  </si>
  <si>
    <t>Bari 1</t>
  </si>
  <si>
    <t>Catania</t>
  </si>
  <si>
    <t>Catania 1</t>
  </si>
  <si>
    <t>Fonte: Fonte: Elaborazioni Ismu su dati Ministero dell'Interno e UNHCR</t>
  </si>
  <si>
    <t>Migranti sbarcati</t>
  </si>
  <si>
    <t>Totale eaminate</t>
  </si>
  <si>
    <t>2011/2010</t>
  </si>
  <si>
    <t>2012/2011</t>
  </si>
  <si>
    <t>Variazioni % annue</t>
  </si>
  <si>
    <t>Totale eaminate*</t>
  </si>
  <si>
    <t>Richiedenti asilo</t>
  </si>
  <si>
    <t>2016/2015</t>
  </si>
  <si>
    <t>Variazioni %</t>
  </si>
  <si>
    <t>** non riconosciuti + irreperibili</t>
  </si>
  <si>
    <t>Irreperibili</t>
  </si>
  <si>
    <t>Non riconosciuti</t>
  </si>
  <si>
    <t>2010-2014 Diniego= non riconosciuti + irreperibili</t>
  </si>
  <si>
    <t>% rifugiato</t>
  </si>
  <si>
    <t>% Prot. Suss</t>
  </si>
  <si>
    <t>% Umanitaria</t>
  </si>
  <si>
    <t>% non riconosciuti</t>
  </si>
  <si>
    <t>Status Rifugiato</t>
  </si>
  <si>
    <t>Status Protezione Sussidiaria</t>
  </si>
  <si>
    <t xml:space="preserve"> DI CUI:</t>
  </si>
  <si>
    <t>* esaminati nell'anno, indipendentemente dalla data di richiesta asilo</t>
  </si>
  <si>
    <t>Presenti nell'accoglienza al 31/12</t>
  </si>
  <si>
    <t>.</t>
  </si>
  <si>
    <t>% Diniego</t>
  </si>
  <si>
    <t>Non riconosciuti= compresi negativo, assente inammissibilità. Altro esito= compresi rinuncia, ecc</t>
  </si>
  <si>
    <t>Proposta di Protezione umanitaria</t>
  </si>
  <si>
    <t>Ucraina</t>
  </si>
  <si>
    <t>Guinea</t>
  </si>
  <si>
    <t>Siria</t>
  </si>
  <si>
    <t>Iraq</t>
  </si>
  <si>
    <t>…</t>
  </si>
  <si>
    <t>Valori %</t>
  </si>
  <si>
    <t>Genere/Età</t>
  </si>
  <si>
    <t>Maschio</t>
  </si>
  <si>
    <t>Femmina</t>
  </si>
  <si>
    <t>0-13 anni</t>
  </si>
  <si>
    <t>14-17 anni</t>
  </si>
  <si>
    <t>18-34 anni</t>
  </si>
  <si>
    <t>35-64 anni</t>
  </si>
  <si>
    <t>65 anni e +</t>
  </si>
  <si>
    <t>Non riconosciuti*</t>
  </si>
  <si>
    <t>Altro esito**</t>
  </si>
  <si>
    <t>RICHIEDENTI ASILO IN ITALIA
Anni 2010-2017</t>
  </si>
  <si>
    <t>Migranti giunti via mare e richiedenti asilo in Italia. Anni 1997-2017</t>
  </si>
  <si>
    <t>2017/2016</t>
  </si>
  <si>
    <t>Migranti giunti via mare, richiedenti asilo e presenti nelle strutture di accoglienza in Italia. Anni 2013-2017</t>
  </si>
  <si>
    <t>Richiedenti asilo in Italia. Anni 2010-2017</t>
  </si>
  <si>
    <t>Principali nazionalià dei richiedenti asilo. Anni 2010-2017</t>
  </si>
  <si>
    <t>Fonte: Elaborazioni ISMU su dati Ministero dell'Interno, Commissione Nzionale per il Diritto di Asilo</t>
  </si>
  <si>
    <t>Esiti delle richieste di asilo in Italia. Anni 2010-2017</t>
  </si>
  <si>
    <t>Esiti delle richieste per nazionalià dei richiedenti asilo. Anni 2010-2017</t>
  </si>
  <si>
    <t>NIgeria</t>
  </si>
  <si>
    <t>Non riconosciuti= compresi negativo, assente, inammissibilità. Altro esito= compresi rinuncia, ecc</t>
  </si>
  <si>
    <t>Esiti delle richieste per genere e fasce di età dei richiedenti asilo. Anni 2015-2017</t>
  </si>
  <si>
    <t>Principali esiti delle richieste per genere e fasce di età dei richiedenti asilo. Anno 2017. Valori %</t>
  </si>
  <si>
    <t>Paesi</t>
  </si>
  <si>
    <t>Marocco</t>
  </si>
  <si>
    <t>Esiti delle richieste di asilo per Commissione Territoriale. Anno 2017</t>
  </si>
  <si>
    <t>Commissioni Territoriali e Sezioni in sede distaccata</t>
  </si>
  <si>
    <t>Foggia</t>
  </si>
  <si>
    <t>Caserta</t>
  </si>
  <si>
    <t>Caserta 1</t>
  </si>
  <si>
    <t>Bologna</t>
  </si>
  <si>
    <t>Siracusa 1/Caltanissetta</t>
  </si>
  <si>
    <t>Cagliari</t>
  </si>
  <si>
    <t>Ancona</t>
  </si>
  <si>
    <t>Ancona 1</t>
  </si>
  <si>
    <t>Firenze</t>
  </si>
  <si>
    <t>Siracusa 2/Ragusa</t>
  </si>
  <si>
    <t>Palermo</t>
  </si>
  <si>
    <t>Lecce</t>
  </si>
  <si>
    <t>Bologna/Forlì</t>
  </si>
  <si>
    <t>Firenze/Perugia</t>
  </si>
  <si>
    <t>Verona</t>
  </si>
  <si>
    <t>Salerno</t>
  </si>
  <si>
    <t>Verona/Padova</t>
  </si>
  <si>
    <t>Trapani/Agrigento</t>
  </si>
  <si>
    <t>Roma/Frosinone</t>
  </si>
  <si>
    <t>Crotone/Reggio Calabria</t>
  </si>
  <si>
    <t>Salerno/Campobasso</t>
  </si>
  <si>
    <t>Catania/Enna</t>
  </si>
  <si>
    <t>Torino/Genova</t>
  </si>
  <si>
    <t>Brescia</t>
  </si>
  <si>
    <t>Verona/Vicenza</t>
  </si>
  <si>
    <t>Brescia/Bergamo</t>
  </si>
  <si>
    <t>Milano/Monza</t>
  </si>
  <si>
    <t>Torino/Novara</t>
  </si>
  <si>
    <t>Firenze/Livorno</t>
  </si>
  <si>
    <t>Verona/Treviso</t>
  </si>
  <si>
    <t>Esaminati nell'anno 2017</t>
  </si>
  <si>
    <t>Gorizia/Udine</t>
  </si>
  <si>
    <t>TOTALE</t>
  </si>
  <si>
    <t>Esiti delle richieste per alcune nazionalià dei richiedenti asilo. Anno 2017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</si>
</sst>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(* #,##0_);_(* \(#,##0\);_(* &quot;-&quot;_);_(@_)"/>
    <numFmt numFmtId="167" formatCode="_-&quot;L.&quot;\ * #,##0_-;\-&quot;L.&quot;\ * #,##0_-;_-&quot;L.&quot;\ * &quot;-&quot;_-;_-@_-"/>
    <numFmt numFmtId="168" formatCode="_-[$€-2]\ * #,##0.00_-;\-[$€-2]\ * #,##0.00_-;_-[$€-2]\ * &quot;-&quot;??_-"/>
    <numFmt numFmtId="169" formatCode="General_)"/>
    <numFmt numFmtId="170" formatCode="#,##0.000"/>
    <numFmt numFmtId="171" formatCode="#\,##0.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_-* #,##0.0_-;\-* #,##0.0_-;_-* &quot;-&quot;_-;_-@_-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000000"/>
    <numFmt numFmtId="186" formatCode="0.000000"/>
    <numFmt numFmtId="187" formatCode="0.00000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dd\.mm\.yy"/>
    <numFmt numFmtId="197" formatCode="0.00000000"/>
    <numFmt numFmtId="198" formatCode="0.000000000"/>
    <numFmt numFmtId="199" formatCode="0.0%"/>
    <numFmt numFmtId="200" formatCode="_-&quot;L.&quot;\ * #,##0.00_-;\-&quot;L.&quot;\ * #,##0.00_-;_-&quot;L.&quot;\ * &quot;-&quot;??_-;_-@_-"/>
    <numFmt numFmtId="201" formatCode="#,##0.0_ ;\-#,##0.0\ "/>
    <numFmt numFmtId="202" formatCode="#,##0_ ;\-#,##0\ "/>
    <numFmt numFmtId="203" formatCode="_-* #,##0.0_-;\-* #,##0.0_-;_-* &quot;-&quot;?_-;_-@_-"/>
    <numFmt numFmtId="204" formatCode="_(* #,##0_);_(* \(#,##0\);_(* &quot;-&quot;??_);_(@_)"/>
    <numFmt numFmtId="205" formatCode="_(* #,##0.0_);_(* \(#,##0.0\);_(* &quot;-&quot;??_);_(@_)"/>
    <numFmt numFmtId="206" formatCode="_(* #,##0.00_);_(* \(#,##0.00\);_(* &quot;-&quot;??_);_(@_)"/>
    <numFmt numFmtId="207" formatCode="_-* #,##0_-;\-* #,##0_-;_-* &quot;-&quot;??_-;_-@_-"/>
    <numFmt numFmtId="208" formatCode="_-* #,##0.0_-;\-* #,##0.0_-;_-* &quot;-&quot;??_-;_-@_-"/>
    <numFmt numFmtId="209" formatCode="yyyy"/>
    <numFmt numFmtId="210" formatCode="[$-410]dddd\ d\ mmmm\ yyyy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sz val="14"/>
      <name val="Arial"/>
      <family val="0"/>
    </font>
    <font>
      <b/>
      <sz val="9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6"/>
      <name val="Arial"/>
      <family val="0"/>
    </font>
    <font>
      <b/>
      <i/>
      <sz val="9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0"/>
    </font>
    <font>
      <b/>
      <sz val="10"/>
      <color indexed="54"/>
      <name val="Verdana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1"/>
      <color indexed="56"/>
      <name val="Calibri"/>
      <family val="2"/>
    </font>
    <font>
      <sz val="9"/>
      <name val="Times New Roman"/>
      <family val="1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18"/>
      <color indexed="54"/>
      <name val="Calibri Light"/>
      <family val="2"/>
    </font>
    <font>
      <b/>
      <sz val="8"/>
      <name val="Tms Rm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5.75"/>
      <color indexed="8"/>
      <name val="Arial"/>
      <family val="0"/>
    </font>
    <font>
      <sz val="6.2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5.2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5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40" fillId="0" borderId="1">
      <alignment horizontal="center" vertical="center"/>
      <protection/>
    </xf>
    <xf numFmtId="0" fontId="28" fillId="3" borderId="0" applyNumberFormat="0" applyBorder="0" applyAlignment="0" applyProtection="0"/>
    <xf numFmtId="169" fontId="10" fillId="0" borderId="0">
      <alignment vertical="top"/>
      <protection/>
    </xf>
    <xf numFmtId="0" fontId="78" fillId="38" borderId="2" applyNumberFormat="0" applyAlignment="0" applyProtection="0"/>
    <xf numFmtId="0" fontId="30" fillId="39" borderId="3" applyNumberFormat="0" applyAlignment="0" applyProtection="0"/>
    <xf numFmtId="0" fontId="79" fillId="0" borderId="4" applyNumberFormat="0" applyFill="0" applyAlignment="0" applyProtection="0"/>
    <xf numFmtId="0" fontId="80" fillId="40" borderId="5" applyNumberFormat="0" applyAlignment="0" applyProtection="0"/>
    <xf numFmtId="0" fontId="32" fillId="41" borderId="6" applyNumberFormat="0" applyAlignment="0" applyProtection="0"/>
    <xf numFmtId="1" fontId="41" fillId="42" borderId="7">
      <alignment horizontal="right" vertical="center"/>
      <protection/>
    </xf>
    <xf numFmtId="0" fontId="41" fillId="39" borderId="7">
      <alignment horizontal="center" vertical="center"/>
      <protection/>
    </xf>
    <xf numFmtId="1" fontId="41" fillId="42" borderId="7">
      <alignment horizontal="right" vertical="center"/>
      <protection/>
    </xf>
    <xf numFmtId="0" fontId="0" fillId="42" borderId="0">
      <alignment/>
      <protection/>
    </xf>
    <xf numFmtId="0" fontId="42" fillId="42" borderId="7">
      <alignment horizontal="left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3" borderId="8" applyNumberFormat="0" applyFon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166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12" fillId="0" borderId="0">
      <alignment horizontal="right"/>
      <protection/>
    </xf>
    <xf numFmtId="164" fontId="12" fillId="0" borderId="0">
      <alignment horizontal="right" vertical="top"/>
      <protection/>
    </xf>
    <xf numFmtId="170" fontId="12" fillId="0" borderId="0">
      <alignment horizontal="right" vertical="top"/>
      <protection/>
    </xf>
    <xf numFmtId="3" fontId="12" fillId="0" borderId="0">
      <alignment horizontal="right"/>
      <protection/>
    </xf>
    <xf numFmtId="164" fontId="12" fillId="0" borderId="0">
      <alignment horizontal="right" vertical="top"/>
      <protection/>
    </xf>
    <xf numFmtId="43" fontId="0" fillId="0" borderId="0" applyFont="0" applyFill="0" applyBorder="0" applyAlignment="0" applyProtection="0"/>
    <xf numFmtId="171" fontId="13" fillId="0" borderId="0">
      <alignment/>
      <protection locked="0"/>
    </xf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3" fillId="0" borderId="0">
      <alignment/>
      <protection locked="0"/>
    </xf>
    <xf numFmtId="0" fontId="13" fillId="0" borderId="0">
      <alignment/>
      <protection locked="0"/>
    </xf>
    <xf numFmtId="165" fontId="40" fillId="0" borderId="0" applyBorder="0">
      <alignment/>
      <protection/>
    </xf>
    <xf numFmtId="165" fontId="40" fillId="0" borderId="8">
      <alignment/>
      <protection/>
    </xf>
    <xf numFmtId="168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3" fillId="0" borderId="0">
      <alignment/>
      <protection locked="0"/>
    </xf>
    <xf numFmtId="0" fontId="2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0" applyFont="0">
      <alignment/>
      <protection/>
    </xf>
    <xf numFmtId="0" fontId="4" fillId="0" borderId="0">
      <alignment/>
      <protection/>
    </xf>
    <xf numFmtId="0" fontId="4" fillId="0" borderId="0">
      <alignment horizontal="left" indent="1"/>
      <protection/>
    </xf>
    <xf numFmtId="0" fontId="0" fillId="0" borderId="0">
      <alignment horizontal="left" indent="2"/>
      <protection/>
    </xf>
    <xf numFmtId="0" fontId="0" fillId="0" borderId="0">
      <alignment horizontal="left" indent="3"/>
      <protection/>
    </xf>
    <xf numFmtId="0" fontId="0" fillId="0" borderId="0">
      <alignment horizontal="left" indent="4"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1" fillId="50" borderId="2" applyNumberFormat="0" applyAlignment="0" applyProtection="0"/>
    <xf numFmtId="0" fontId="3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1" borderId="0" applyNumberFormat="0" applyBorder="0" applyAlignment="0" applyProtection="0"/>
    <xf numFmtId="0" fontId="82" fillId="52" borderId="0" applyNumberFormat="0" applyBorder="0" applyAlignment="0" applyProtection="0"/>
    <xf numFmtId="0" fontId="19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69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69" fontId="22" fillId="0" borderId="0">
      <alignment/>
      <protection/>
    </xf>
    <xf numFmtId="1" fontId="12" fillId="0" borderId="0">
      <alignment vertical="top" wrapText="1"/>
      <protection/>
    </xf>
    <xf numFmtId="1" fontId="12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Font="0" applyAlignment="0" applyProtection="0"/>
    <xf numFmtId="0" fontId="46" fillId="0" borderId="0">
      <alignment horizontal="left"/>
      <protection/>
    </xf>
    <xf numFmtId="0" fontId="83" fillId="38" borderId="13" applyNumberFormat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4">
      <alignment horizontal="center" vertical="center"/>
      <protection/>
    </xf>
    <xf numFmtId="0" fontId="21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7" applyNumberFormat="0" applyFill="0" applyAlignment="0" applyProtection="0"/>
    <xf numFmtId="0" fontId="89" fillId="0" borderId="0" applyNumberFormat="0" applyFill="0" applyBorder="0" applyAlignment="0" applyProtection="0"/>
    <xf numFmtId="0" fontId="50" fillId="0" borderId="0">
      <alignment/>
      <protection/>
    </xf>
    <xf numFmtId="0" fontId="13" fillId="0" borderId="18">
      <alignment/>
      <protection locked="0"/>
    </xf>
    <xf numFmtId="0" fontId="90" fillId="0" borderId="19" applyNumberFormat="0" applyFill="0" applyAlignment="0" applyProtection="0"/>
    <xf numFmtId="0" fontId="91" fillId="55" borderId="0" applyNumberFormat="0" applyBorder="0" applyAlignment="0" applyProtection="0"/>
    <xf numFmtId="0" fontId="92" fillId="56" borderId="0" applyNumberFormat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" fontId="12" fillId="0" borderId="0">
      <alignment vertical="top" wrapText="1"/>
      <protection/>
    </xf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15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4" fillId="0" borderId="0" xfId="1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14" fontId="0" fillId="0" borderId="0" xfId="152" applyNumberFormat="1" applyFont="1" applyBorder="1" applyAlignment="1">
      <alignment horizontal="left"/>
      <protection/>
    </xf>
    <xf numFmtId="165" fontId="0" fillId="0" borderId="0" xfId="0" applyNumberFormat="1" applyFont="1" applyBorder="1" applyAlignment="1">
      <alignment/>
    </xf>
    <xf numFmtId="178" fontId="0" fillId="0" borderId="0" xfId="126" applyNumberFormat="1" applyFont="1" applyBorder="1" applyAlignment="1" applyProtection="1">
      <alignment/>
      <protection/>
    </xf>
    <xf numFmtId="41" fontId="4" fillId="0" borderId="0" xfId="126" applyFont="1" applyFill="1" applyBorder="1" applyAlignment="1" applyProtection="1">
      <alignment horizontal="center" vertical="center"/>
      <protection/>
    </xf>
    <xf numFmtId="0" fontId="0" fillId="0" borderId="20" xfId="126" applyNumberFormat="1" applyFont="1" applyFill="1" applyBorder="1" applyAlignment="1" applyProtection="1">
      <alignment horizontal="center" vertical="center"/>
      <protection/>
    </xf>
    <xf numFmtId="3" fontId="0" fillId="0" borderId="20" xfId="126" applyNumberFormat="1" applyFont="1" applyBorder="1" applyAlignment="1" applyProtection="1">
      <alignment horizontal="right" vertical="center"/>
      <protection/>
    </xf>
    <xf numFmtId="41" fontId="0" fillId="0" borderId="0" xfId="126" applyFont="1" applyFill="1" applyBorder="1" applyAlignment="1" applyProtection="1">
      <alignment horizontal="right"/>
      <protection/>
    </xf>
    <xf numFmtId="41" fontId="7" fillId="0" borderId="0" xfId="126" applyFont="1" applyFill="1" applyBorder="1" applyAlignment="1" applyProtection="1">
      <alignment horizontal="right"/>
      <protection/>
    </xf>
    <xf numFmtId="3" fontId="0" fillId="0" borderId="20" xfId="126" applyNumberFormat="1" applyFont="1" applyFill="1" applyBorder="1" applyAlignment="1" applyProtection="1">
      <alignment horizontal="right" vertical="center"/>
      <protection/>
    </xf>
    <xf numFmtId="0" fontId="0" fillId="0" borderId="21" xfId="126" applyNumberFormat="1" applyFont="1" applyFill="1" applyBorder="1" applyAlignment="1" applyProtection="1">
      <alignment horizontal="center" vertical="center"/>
      <protection/>
    </xf>
    <xf numFmtId="3" fontId="0" fillId="0" borderId="21" xfId="126" applyNumberFormat="1" applyFont="1" applyFill="1" applyBorder="1" applyAlignment="1" applyProtection="1">
      <alignment horizontal="right" vertical="center"/>
      <protection/>
    </xf>
    <xf numFmtId="178" fontId="7" fillId="0" borderId="0" xfId="126" applyNumberFormat="1" applyFont="1" applyBorder="1" applyAlignment="1" applyProtection="1">
      <alignment horizontal="right"/>
      <protection/>
    </xf>
    <xf numFmtId="178" fontId="7" fillId="0" borderId="0" xfId="126" applyNumberFormat="1" applyFont="1" applyBorder="1" applyAlignment="1" applyProtection="1">
      <alignment/>
      <protection/>
    </xf>
    <xf numFmtId="41" fontId="4" fillId="0" borderId="0" xfId="126" applyFont="1" applyBorder="1" applyAlignment="1" applyProtection="1">
      <alignment/>
      <protection/>
    </xf>
    <xf numFmtId="14" fontId="7" fillId="0" borderId="0" xfId="152" applyNumberFormat="1" applyFont="1" applyFill="1" applyBorder="1" applyAlignment="1">
      <alignment horizontal="left"/>
      <protection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3" fontId="3" fillId="0" borderId="20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9" xfId="0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0" fontId="26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5" fillId="0" borderId="8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8" xfId="0" applyFont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0" fontId="4" fillId="0" borderId="7" xfId="151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8" xfId="0" applyBorder="1" applyAlignment="1">
      <alignment/>
    </xf>
    <xf numFmtId="164" fontId="0" fillId="0" borderId="3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left"/>
    </xf>
    <xf numFmtId="3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7" fontId="3" fillId="0" borderId="3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0" fontId="4" fillId="0" borderId="36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4" xfId="0" applyBorder="1" applyAlignment="1">
      <alignment/>
    </xf>
    <xf numFmtId="0" fontId="24" fillId="0" borderId="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65" fontId="0" fillId="0" borderId="28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26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165" fontId="7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5" fontId="37" fillId="0" borderId="2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24" fillId="0" borderId="21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3" fontId="5" fillId="0" borderId="20" xfId="0" applyNumberFormat="1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24" fillId="0" borderId="27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4" fontId="24" fillId="0" borderId="31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39" fillId="0" borderId="20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center"/>
    </xf>
    <xf numFmtId="3" fontId="37" fillId="0" borderId="21" xfId="0" applyNumberFormat="1" applyFont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left"/>
    </xf>
    <xf numFmtId="165" fontId="37" fillId="0" borderId="27" xfId="0" applyNumberFormat="1" applyFont="1" applyBorder="1" applyAlignment="1">
      <alignment/>
    </xf>
    <xf numFmtId="165" fontId="37" fillId="0" borderId="21" xfId="0" applyNumberFormat="1" applyFont="1" applyBorder="1" applyAlignment="1">
      <alignment/>
    </xf>
    <xf numFmtId="165" fontId="37" fillId="0" borderId="31" xfId="0" applyNumberFormat="1" applyFont="1" applyBorder="1" applyAlignment="1">
      <alignment/>
    </xf>
    <xf numFmtId="165" fontId="37" fillId="0" borderId="8" xfId="0" applyNumberFormat="1" applyFont="1" applyBorder="1" applyAlignment="1">
      <alignment/>
    </xf>
    <xf numFmtId="165" fontId="37" fillId="0" borderId="20" xfId="0" applyNumberFormat="1" applyFont="1" applyBorder="1" applyAlignment="1">
      <alignment/>
    </xf>
    <xf numFmtId="165" fontId="37" fillId="0" borderId="22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 horizontal="left"/>
    </xf>
    <xf numFmtId="3" fontId="0" fillId="0" borderId="29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8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3" fontId="39" fillId="0" borderId="37" xfId="0" applyNumberFormat="1" applyFont="1" applyFill="1" applyBorder="1" applyAlignment="1">
      <alignment horizontal="left"/>
    </xf>
    <xf numFmtId="3" fontId="37" fillId="0" borderId="37" xfId="0" applyNumberFormat="1" applyFont="1" applyBorder="1" applyAlignment="1">
      <alignment horizontal="center"/>
    </xf>
    <xf numFmtId="3" fontId="37" fillId="0" borderId="37" xfId="0" applyNumberFormat="1" applyFont="1" applyFill="1" applyBorder="1" applyAlignment="1">
      <alignment horizontal="center"/>
    </xf>
    <xf numFmtId="165" fontId="37" fillId="0" borderId="38" xfId="0" applyNumberFormat="1" applyFont="1" applyBorder="1" applyAlignment="1">
      <alignment/>
    </xf>
    <xf numFmtId="165" fontId="37" fillId="0" borderId="37" xfId="0" applyNumberFormat="1" applyFont="1" applyBorder="1" applyAlignment="1">
      <alignment/>
    </xf>
    <xf numFmtId="165" fontId="37" fillId="0" borderId="39" xfId="0" applyNumberFormat="1" applyFont="1" applyBorder="1" applyAlignment="1">
      <alignment/>
    </xf>
    <xf numFmtId="0" fontId="24" fillId="0" borderId="7" xfId="15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165" fontId="7" fillId="0" borderId="8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165" fontId="7" fillId="0" borderId="2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left"/>
    </xf>
    <xf numFmtId="3" fontId="24" fillId="0" borderId="31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0" fontId="24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3" fontId="24" fillId="0" borderId="44" xfId="126" applyNumberFormat="1" applyFont="1" applyFill="1" applyBorder="1" applyAlignment="1" applyProtection="1">
      <alignment horizontal="right" vertical="center"/>
      <protection/>
    </xf>
    <xf numFmtId="3" fontId="6" fillId="0" borderId="20" xfId="126" applyNumberFormat="1" applyFont="1" applyFill="1" applyBorder="1" applyAlignment="1" applyProtection="1">
      <alignment horizontal="right" vertical="center"/>
      <protection/>
    </xf>
    <xf numFmtId="3" fontId="6" fillId="0" borderId="8" xfId="126" applyNumberFormat="1" applyFont="1" applyFill="1" applyBorder="1" applyAlignment="1" applyProtection="1">
      <alignment horizontal="right" vertical="center"/>
      <protection/>
    </xf>
    <xf numFmtId="3" fontId="6" fillId="0" borderId="45" xfId="126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7" xfId="126" applyNumberFormat="1" applyFont="1" applyFill="1" applyBorder="1" applyAlignment="1" applyProtection="1">
      <alignment horizontal="left" vertical="center"/>
      <protection/>
    </xf>
    <xf numFmtId="0" fontId="24" fillId="0" borderId="48" xfId="0" applyFont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50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0" fontId="6" fillId="0" borderId="54" xfId="0" applyFont="1" applyFill="1" applyBorder="1" applyAlignment="1">
      <alignment horizontal="center" vertical="center" wrapText="1"/>
    </xf>
    <xf numFmtId="165" fontId="5" fillId="0" borderId="2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right"/>
    </xf>
    <xf numFmtId="0" fontId="38" fillId="0" borderId="36" xfId="150" applyFont="1" applyBorder="1" applyAlignment="1" applyProtection="1">
      <alignment horizontal="center" vertical="center" wrapText="1"/>
      <protection/>
    </xf>
    <xf numFmtId="0" fontId="38" fillId="0" borderId="1" xfId="150" applyFont="1" applyBorder="1" applyAlignment="1" applyProtection="1">
      <alignment horizontal="center" vertical="center" wrapText="1"/>
      <protection/>
    </xf>
    <xf numFmtId="0" fontId="38" fillId="0" borderId="34" xfId="150" applyFont="1" applyBorder="1" applyAlignment="1" applyProtection="1">
      <alignment horizontal="center" vertical="center" wrapText="1"/>
      <protection/>
    </xf>
    <xf numFmtId="0" fontId="4" fillId="0" borderId="0" xfId="15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caché" xfId="59"/>
    <cellStyle name="Calcolo" xfId="60"/>
    <cellStyle name="Calculation" xfId="61"/>
    <cellStyle name="Cella collegata" xfId="62"/>
    <cellStyle name="Cella da controllare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Hyperlink" xfId="70"/>
    <cellStyle name="Followed Hyperlink" xfId="71"/>
    <cellStyle name="color gray" xfId="72"/>
    <cellStyle name="Colore 1" xfId="73"/>
    <cellStyle name="Colore 2" xfId="74"/>
    <cellStyle name="Colore 3" xfId="75"/>
    <cellStyle name="Colore 4" xfId="76"/>
    <cellStyle name="Colore 5" xfId="77"/>
    <cellStyle name="Colore 6" xfId="78"/>
    <cellStyle name="Comma [0]_APAAB1BE (2)" xfId="79"/>
    <cellStyle name="Comma 2" xfId="80"/>
    <cellStyle name="Comma 2 2" xfId="81"/>
    <cellStyle name="Comma 2 3" xfId="82"/>
    <cellStyle name="Comma 3" xfId="83"/>
    <cellStyle name="Comma 3 2" xfId="84"/>
    <cellStyle name="Comma 4" xfId="85"/>
    <cellStyle name="Comma 4 2" xfId="86"/>
    <cellStyle name="Comma 5" xfId="87"/>
    <cellStyle name="Comma 6" xfId="88"/>
    <cellStyle name="Comma 7" xfId="89"/>
    <cellStyle name="Comma 8" xfId="90"/>
    <cellStyle name="Comma(0)" xfId="91"/>
    <cellStyle name="comma(1)" xfId="92"/>
    <cellStyle name="Comma(3)" xfId="93"/>
    <cellStyle name="Comma[0]" xfId="94"/>
    <cellStyle name="Comma[1]" xfId="95"/>
    <cellStyle name="Comma_2007 asylum trends_tab_graphs_working file 2 2" xfId="96"/>
    <cellStyle name="Comma0" xfId="97"/>
    <cellStyle name="Currency [0]_NATURAL" xfId="98"/>
    <cellStyle name="Currency_NATURAL" xfId="99"/>
    <cellStyle name="Currency0" xfId="100"/>
    <cellStyle name="Date" xfId="101"/>
    <cellStyle name="données" xfId="102"/>
    <cellStyle name="donnéesbord" xfId="103"/>
    <cellStyle name="Euro" xfId="104"/>
    <cellStyle name="Explanatory Text" xfId="105"/>
    <cellStyle name="Ezres [0]_demo" xfId="106"/>
    <cellStyle name="Ezres_demo" xfId="107"/>
    <cellStyle name="Fixed" xfId="108"/>
    <cellStyle name="Good" xfId="109"/>
    <cellStyle name="Good 2" xfId="110"/>
    <cellStyle name="Good_dati MSNA x 13 gennaio 2017" xfId="111"/>
    <cellStyle name="grey" xfId="112"/>
    <cellStyle name="H1" xfId="113"/>
    <cellStyle name="H2" xfId="114"/>
    <cellStyle name="H3" xfId="115"/>
    <cellStyle name="H4" xfId="116"/>
    <cellStyle name="H5" xfId="117"/>
    <cellStyle name="Heading 1" xfId="118"/>
    <cellStyle name="Heading 2" xfId="119"/>
    <cellStyle name="Heading 3" xfId="120"/>
    <cellStyle name="Heading 4" xfId="121"/>
    <cellStyle name="Input" xfId="122"/>
    <cellStyle name="Linked Cell" xfId="123"/>
    <cellStyle name="Comma" xfId="124"/>
    <cellStyle name="Migliaia (0)_COPERTIN" xfId="125"/>
    <cellStyle name="Comma [0]" xfId="126"/>
    <cellStyle name="Migliaia [0] 2" xfId="127"/>
    <cellStyle name="Migliaia [0] 2 2" xfId="128"/>
    <cellStyle name="Neutral" xfId="129"/>
    <cellStyle name="Neutrale" xfId="130"/>
    <cellStyle name="Non_definito" xfId="131"/>
    <cellStyle name="Normal 2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rmal 9" xfId="139"/>
    <cellStyle name="Normal_% STOCK OF FOREIGN POP" xfId="140"/>
    <cellStyle name="Normál_B17" xfId="141"/>
    <cellStyle name="Normal_Book5" xfId="142"/>
    <cellStyle name="Normál_demo" xfId="143"/>
    <cellStyle name="Normal_DEUTab1" xfId="144"/>
    <cellStyle name="Normal-blank" xfId="145"/>
    <cellStyle name="Normal-droit" xfId="146"/>
    <cellStyle name="Normale 2" xfId="147"/>
    <cellStyle name="Normale 2 2" xfId="148"/>
    <cellStyle name="Normale 3" xfId="149"/>
    <cellStyle name="Normale_PRES_sto_anni_70_04" xfId="150"/>
    <cellStyle name="Normale_S_STO_ASILI_NIDO" xfId="151"/>
    <cellStyle name="Normale_SERIE" xfId="152"/>
    <cellStyle name="Nota" xfId="153"/>
    <cellStyle name="Note" xfId="154"/>
    <cellStyle name="notes" xfId="155"/>
    <cellStyle name="Output" xfId="156"/>
    <cellStyle name="Pénznem [0]_demo" xfId="157"/>
    <cellStyle name="Pénznem_demo" xfId="158"/>
    <cellStyle name="Percent 2" xfId="159"/>
    <cellStyle name="Percent 3" xfId="160"/>
    <cellStyle name="Percent 4" xfId="161"/>
    <cellStyle name="Percent" xfId="162"/>
    <cellStyle name="semestre" xfId="163"/>
    <cellStyle name="Standard_Austria" xfId="164"/>
    <cellStyle name="Testo avviso" xfId="165"/>
    <cellStyle name="Testo descrittivo" xfId="166"/>
    <cellStyle name="tête chapitre" xfId="167"/>
    <cellStyle name="Title" xfId="168"/>
    <cellStyle name="Titolo" xfId="169"/>
    <cellStyle name="Titolo 1" xfId="170"/>
    <cellStyle name="Titolo 2" xfId="171"/>
    <cellStyle name="Titolo 3" xfId="172"/>
    <cellStyle name="Titolo 4" xfId="173"/>
    <cellStyle name="titre" xfId="174"/>
    <cellStyle name="Total" xfId="175"/>
    <cellStyle name="Totale" xfId="176"/>
    <cellStyle name="Valore non valido" xfId="177"/>
    <cellStyle name="Valore valido" xfId="178"/>
    <cellStyle name="Currency" xfId="179"/>
    <cellStyle name="Valuta (0)_COPERTIN" xfId="180"/>
    <cellStyle name="Currency [0]" xfId="181"/>
    <cellStyle name="Warning Text" xfId="182"/>
    <cellStyle name="Wrapped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"/>
          <c:w val="0.975"/>
          <c:h val="0.964"/>
        </c:manualLayout>
      </c:layout>
      <c:lineChart>
        <c:grouping val="standard"/>
        <c:varyColors val="0"/>
        <c:ser>
          <c:idx val="1"/>
          <c:order val="0"/>
          <c:tx>
            <c:strRef>
              <c:f>1!$C$4</c:f>
              <c:strCache>
                <c:ptCount val="1"/>
                <c:pt idx="0">
                  <c:v>Migranti sbarcati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1!$B$5:$B$25</c:f>
              <c:numCache/>
            </c:numRef>
          </c:cat>
          <c:val>
            <c:numRef>
              <c:f>1!$C$5:$C$25</c:f>
              <c:numCache/>
            </c:numRef>
          </c:val>
          <c:smooth val="0"/>
        </c:ser>
        <c:ser>
          <c:idx val="2"/>
          <c:order val="1"/>
          <c:tx>
            <c:strRef>
              <c:f>1!$E$4</c:f>
              <c:strCache>
                <c:ptCount val="1"/>
                <c:pt idx="0">
                  <c:v>Richiedenti asilo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1!$B$5:$B$25</c:f>
              <c:numCache/>
            </c:numRef>
          </c:cat>
          <c:val>
            <c:numRef>
              <c:f>1!$E$5:$E$25</c:f>
              <c:numCache/>
            </c:numRef>
          </c:val>
          <c:smooth val="0"/>
        </c:ser>
        <c:ser>
          <c:idx val="0"/>
          <c:order val="2"/>
          <c:tx>
            <c:strRef>
              <c:f>1!$G$4</c:f>
              <c:strCache>
                <c:ptCount val="1"/>
                <c:pt idx="0">
                  <c:v>Richieste esaminate*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1!$B$5:$B$25</c:f>
              <c:numCache/>
            </c:numRef>
          </c:cat>
          <c:val>
            <c:numRef>
              <c:f>1!$G$5:$G$25</c:f>
              <c:numCache/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5"/>
          <c:y val="0.01625"/>
          <c:w val="0.641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915"/>
          <c:w val="0.9577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3!$W$107</c:f>
              <c:strCache>
                <c:ptCount val="1"/>
                <c:pt idx="0">
                  <c:v>Rifugiato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3!$D$117:$D$121</c:f>
              <c:strCache/>
            </c:strRef>
          </c:cat>
          <c:val>
            <c:numRef>
              <c:f>3!$M$127:$M$131</c:f>
              <c:numCache/>
            </c:numRef>
          </c:val>
        </c:ser>
        <c:ser>
          <c:idx val="1"/>
          <c:order val="1"/>
          <c:tx>
            <c:strRef>
              <c:f>3!$X$107</c:f>
              <c:strCache>
                <c:ptCount val="1"/>
                <c:pt idx="0">
                  <c:v>Sussidiaria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3!$D$117:$D$121</c:f>
              <c:strCache/>
            </c:strRef>
          </c:cat>
          <c:val>
            <c:numRef>
              <c:f>3!$N$127:$N$131</c:f>
              <c:numCache/>
            </c:numRef>
          </c:val>
        </c:ser>
        <c:ser>
          <c:idx val="2"/>
          <c:order val="2"/>
          <c:tx>
            <c:strRef>
              <c:f>3!$Y$107</c:f>
              <c:strCache>
                <c:ptCount val="1"/>
                <c:pt idx="0">
                  <c:v>Umanitaria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3!$D$117:$D$121</c:f>
              <c:strCache/>
            </c:strRef>
          </c:cat>
          <c:val>
            <c:numRef>
              <c:f>3!$O$127:$O$131</c:f>
              <c:numCache/>
            </c:numRef>
          </c:val>
        </c:ser>
        <c:ser>
          <c:idx val="3"/>
          <c:order val="3"/>
          <c:tx>
            <c:strRef>
              <c:f>3!$Z$107</c:f>
              <c:strCache>
                <c:ptCount val="1"/>
                <c:pt idx="0">
                  <c:v>Non riconosciuti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3!$D$117:$D$121</c:f>
              <c:strCache/>
            </c:strRef>
          </c:cat>
          <c:val>
            <c:numRef>
              <c:f>3!$P$127:$P$131</c:f>
              <c:numCache/>
            </c:numRef>
          </c:val>
        </c:ser>
        <c:overlap val="100"/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03675"/>
          <c:w val="0.739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Richieste di asilo esaminate negli anni 2010-2016. Italia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Esiti delle richieste di asilo negli anni 2010-2016. Italia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'4'!#REF!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'4'!#REF!</c:v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'4'!#REF!</c:v>
          </c:tx>
          <c:spPr>
            <a:solidFill>
              <a:srgbClr val="CCCC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'4'!#REF!</c:v>
          </c:tx>
          <c:spPr>
            <a:pattFill prst="pct1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'4'!#REF!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525"/>
          <c:w val="0.962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1!$B$44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1!$C$43:$G$43</c:f>
              <c:strCache/>
            </c:strRef>
          </c:cat>
          <c:val>
            <c:numRef>
              <c:f>1!$C$44:$G$44</c:f>
              <c:numCache/>
            </c:numRef>
          </c:val>
        </c:ser>
        <c:ser>
          <c:idx val="1"/>
          <c:order val="1"/>
          <c:tx>
            <c:strRef>
              <c:f>1!$B$45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1!$C$43:$G$43</c:f>
              <c:strCache/>
            </c:strRef>
          </c:cat>
          <c:val>
            <c:numRef>
              <c:f>1!$C$45:$G$45</c:f>
              <c:numCache/>
            </c:numRef>
          </c:val>
        </c:ser>
        <c:ser>
          <c:idx val="2"/>
          <c:order val="2"/>
          <c:tx>
            <c:strRef>
              <c:f>1!$B$46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1!$C$43:$G$43</c:f>
              <c:strCache/>
            </c:strRef>
          </c:cat>
          <c:val>
            <c:numRef>
              <c:f>1!$C$46:$G$46</c:f>
              <c:numCache/>
            </c:numRef>
          </c:val>
        </c:ser>
        <c:ser>
          <c:idx val="3"/>
          <c:order val="3"/>
          <c:tx>
            <c:strRef>
              <c:f>1!$B$48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1!$C$43:$G$43</c:f>
              <c:strCache/>
            </c:strRef>
          </c:cat>
          <c:val>
            <c:numRef>
              <c:f>1!$C$48:$G$48</c:f>
              <c:numCache/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"/>
          <c:y val="0.0315"/>
          <c:w val="0.590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"/>
          <c:w val="0.977"/>
          <c:h val="0.8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2!$E$11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2!$C$12:$C$16</c:f>
              <c:numCache/>
            </c:numRef>
          </c:cat>
          <c:val>
            <c:numRef>
              <c:f>2!$E$12:$E$16</c:f>
              <c:numCache/>
            </c:numRef>
          </c:val>
        </c:ser>
        <c:ser>
          <c:idx val="1"/>
          <c:order val="1"/>
          <c:tx>
            <c:strRef>
              <c:f>2!$F$11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2!$C$12:$C$16</c:f>
              <c:numCache/>
            </c:numRef>
          </c:cat>
          <c:val>
            <c:numRef>
              <c:f>2!$F$12:$F$16</c:f>
              <c:numCache/>
            </c:numRef>
          </c:val>
        </c:ser>
        <c:overlap val="100"/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02375"/>
          <c:w val="0.353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82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2!$M$30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2!$M$31:$M$35</c:f>
              <c:numCache/>
            </c:numRef>
          </c:val>
        </c:ser>
        <c:ser>
          <c:idx val="1"/>
          <c:order val="1"/>
          <c:tx>
            <c:strRef>
              <c:f>2!$N$30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2!$N$31:$N$35</c:f>
              <c:numCache/>
            </c:numRef>
          </c:val>
        </c:ser>
        <c:ser>
          <c:idx val="2"/>
          <c:order val="2"/>
          <c:tx>
            <c:strRef>
              <c:f>2!$O$30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2!$O$31:$O$35</c:f>
              <c:numCache/>
            </c:numRef>
          </c:val>
        </c:ser>
        <c:ser>
          <c:idx val="3"/>
          <c:order val="3"/>
          <c:tx>
            <c:strRef>
              <c:f>2!$P$30</c:f>
              <c:strCache>
                <c:ptCount val="1"/>
                <c:pt idx="0">
                  <c:v>2015</c:v>
                </c:pt>
              </c:strCache>
            </c:strRef>
          </c:tx>
          <c:spPr>
            <a:pattFill prst="solid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2!$P$31:$P$35</c:f>
              <c:numCache/>
            </c:numRef>
          </c:val>
        </c:ser>
        <c:ser>
          <c:idx val="4"/>
          <c:order val="4"/>
          <c:tx>
            <c:strRef>
              <c:f>2!$Q$30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2!$Q$31:$Q$35</c:f>
              <c:numCache/>
            </c:numRef>
          </c:val>
        </c:ser>
        <c:ser>
          <c:idx val="5"/>
          <c:order val="5"/>
          <c:tx>
            <c:strRef>
              <c:f>2!$R$30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2!$L$31:$L$35</c:f>
              <c:strCache/>
            </c:strRef>
          </c:cat>
          <c:val>
            <c:numRef>
              <c:f>2!$R$31:$R$35</c:f>
              <c:numCache/>
            </c:numRef>
          </c:val>
        </c:ser>
        <c:axId val="30135795"/>
        <c:axId val="2786700"/>
      </c:barChart>
      <c:catAx>
        <c:axId val="30135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006"/>
          <c:w val="0.526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0.98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2!$G$3</c:f>
              <c:strCache>
                <c:ptCount val="1"/>
                <c:pt idx="0">
                  <c:v>Minori accompagnati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2!$C$4:$C$8</c:f>
              <c:numCache/>
            </c:numRef>
          </c:cat>
          <c:val>
            <c:numRef>
              <c:f>2!$G$4:$G$8</c:f>
              <c:numCache/>
            </c:numRef>
          </c:val>
          <c:smooth val="0"/>
        </c:ser>
        <c:ser>
          <c:idx val="1"/>
          <c:order val="1"/>
          <c:tx>
            <c:strRef>
              <c:f>2!$H$3</c:f>
              <c:strCache>
                <c:ptCount val="1"/>
                <c:pt idx="0">
                  <c:v>MSNA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2!$C$4:$C$8</c:f>
              <c:numCache/>
            </c:numRef>
          </c:cat>
          <c:val>
            <c:numRef>
              <c:f>2!$H$4:$H$8</c:f>
              <c:numCache/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  <c:max val="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5"/>
          <c:y val="0.02625"/>
          <c:w val="0.71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Richieste di asilo esaminate negli anni 2010-2017. Italia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025"/>
          <c:w val="0.95175"/>
          <c:h val="0.919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3!$C$4:$C$11</c:f>
              <c:numCache/>
            </c:numRef>
          </c:cat>
          <c:val>
            <c:numRef>
              <c:f>3!$I$4:$I$11</c:f>
              <c:numCache/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512"/>
        <c:crosses val="autoZero"/>
        <c:auto val="1"/>
        <c:lblOffset val="100"/>
        <c:tickLblSkip val="1"/>
        <c:noMultiLvlLbl val="0"/>
      </c:catAx>
      <c:valAx>
        <c:axId val="29928512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471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Esiti delle richieste di asilo negli anni 2010-2017. Italia (%)</a:t>
            </a:r>
          </a:p>
        </c:rich>
      </c:tx>
      <c:layout>
        <c:manualLayout>
          <c:xMode val="factor"/>
          <c:yMode val="factor"/>
          <c:x val="0.01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"/>
          <c:h val="0.8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3!$D$16</c:f>
              <c:strCache>
                <c:ptCount val="1"/>
                <c:pt idx="0">
                  <c:v>Rifugiato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3!$C$17:$C$24</c:f>
              <c:numCache/>
            </c:numRef>
          </c:cat>
          <c:val>
            <c:numRef>
              <c:f>3!$D$17:$D$24</c:f>
              <c:numCache/>
            </c:numRef>
          </c:val>
        </c:ser>
        <c:ser>
          <c:idx val="1"/>
          <c:order val="1"/>
          <c:tx>
            <c:strRef>
              <c:f>3!$E$16</c:f>
              <c:strCache>
                <c:ptCount val="1"/>
                <c:pt idx="0">
                  <c:v>Sussidiaria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3!$C$17:$C$24</c:f>
              <c:numCache/>
            </c:numRef>
          </c:cat>
          <c:val>
            <c:numRef>
              <c:f>3!$E$17:$E$24</c:f>
              <c:numCache/>
            </c:numRef>
          </c:val>
        </c:ser>
        <c:ser>
          <c:idx val="2"/>
          <c:order val="2"/>
          <c:tx>
            <c:strRef>
              <c:f>3!$F$16</c:f>
              <c:strCache>
                <c:ptCount val="1"/>
                <c:pt idx="0">
                  <c:v>Umanitaria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3!$C$17:$C$24</c:f>
              <c:numCache/>
            </c:numRef>
          </c:cat>
          <c:val>
            <c:numRef>
              <c:f>3!$F$17:$F$24</c:f>
              <c:numCache/>
            </c:numRef>
          </c:val>
        </c:ser>
        <c:ser>
          <c:idx val="3"/>
          <c:order val="3"/>
          <c:tx>
            <c:strRef>
              <c:f>3!$G$16</c:f>
              <c:strCache>
                <c:ptCount val="1"/>
                <c:pt idx="0">
                  <c:v>Diniego**</c:v>
                </c:pt>
              </c:strCache>
            </c:strRef>
          </c:tx>
          <c:spPr>
            <a:pattFill prst="pct1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3!$C$17:$C$24</c:f>
              <c:numCache/>
            </c:numRef>
          </c:cat>
          <c:val>
            <c:numRef>
              <c:f>3!$G$17:$G$24</c:f>
              <c:numCache/>
            </c:numRef>
          </c:val>
        </c:ser>
        <c:ser>
          <c:idx val="4"/>
          <c:order val="4"/>
          <c:tx>
            <c:strRef>
              <c:f>3!$H$16</c:f>
              <c:strCache>
                <c:ptCount val="1"/>
                <c:pt idx="0">
                  <c:v>Altro esito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3!$C$17:$C$24</c:f>
              <c:numCache/>
            </c:numRef>
          </c:cat>
          <c:val>
            <c:numRef>
              <c:f>3!$H$17:$H$24</c:f>
              <c:numCache/>
            </c:numRef>
          </c:val>
        </c:ser>
        <c:overlap val="100"/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225"/>
          <c:y val="0.05625"/>
          <c:w val="0.859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Esiti di richieste di asio  per principali nazionalità. Anno 2017 </a:t>
            </a:r>
          </a:p>
        </c:rich>
      </c:tx>
      <c:layout>
        <c:manualLayout>
          <c:xMode val="factor"/>
          <c:yMode val="factor"/>
          <c:x val="0.01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25"/>
          <c:w val="0.8415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3!$E$68</c:f>
              <c:strCache>
                <c:ptCount val="1"/>
                <c:pt idx="0">
                  <c:v>Status rifugiato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3!$D$77:$D$80</c:f>
              <c:strCache/>
            </c:strRef>
          </c:cat>
          <c:val>
            <c:numRef>
              <c:f>3!$M$77:$M$80</c:f>
              <c:numCache/>
            </c:numRef>
          </c:val>
        </c:ser>
        <c:ser>
          <c:idx val="1"/>
          <c:order val="1"/>
          <c:tx>
            <c:strRef>
              <c:f>3!$F$68</c:f>
              <c:strCache>
                <c:ptCount val="1"/>
                <c:pt idx="0">
                  <c:v>Status Prot. Sussidiaria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3!$D$77:$D$80</c:f>
              <c:strCache/>
            </c:strRef>
          </c:cat>
          <c:val>
            <c:numRef>
              <c:f>3!$N$77:$N$80</c:f>
              <c:numCache/>
            </c:numRef>
          </c:val>
        </c:ser>
        <c:ser>
          <c:idx val="2"/>
          <c:order val="2"/>
          <c:tx>
            <c:strRef>
              <c:f>3!$G$68</c:f>
              <c:strCache>
                <c:ptCount val="1"/>
                <c:pt idx="0">
                  <c:v>Prot. Umanitaria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3!$D$77:$D$80</c:f>
              <c:strCache/>
            </c:strRef>
          </c:cat>
          <c:val>
            <c:numRef>
              <c:f>3!$O$77:$O$80</c:f>
              <c:numCache/>
            </c:numRef>
          </c:val>
        </c:ser>
        <c:ser>
          <c:idx val="3"/>
          <c:order val="3"/>
          <c:tx>
            <c:strRef>
              <c:f>3!$H$68</c:f>
              <c:strCache>
                <c:ptCount val="1"/>
                <c:pt idx="0">
                  <c:v>Non riconosciuti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3!$D$77:$D$80</c:f>
              <c:strCache/>
            </c:strRef>
          </c:cat>
          <c:val>
            <c:numRef>
              <c:f>3!$P$77:$P$80</c:f>
              <c:numCache/>
            </c:numRef>
          </c:val>
        </c:ser>
        <c:axId val="7504539"/>
        <c:axId val="431988"/>
      </c:barChart>
      <c:catAx>
        <c:axId val="7504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</c:scaling>
        <c:axPos val="t"/>
        <c:delete val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3855"/>
          <c:w val="0.12925"/>
          <c:h val="0.2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75"/>
          <c:w val="0.94875"/>
          <c:h val="0.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3!$W$107</c:f>
              <c:strCache>
                <c:ptCount val="1"/>
                <c:pt idx="0">
                  <c:v>Rifugiato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3!$D$113:$D$114</c:f>
              <c:strCache/>
            </c:strRef>
          </c:cat>
          <c:val>
            <c:numRef>
              <c:f>3!$M$123:$M$124</c:f>
              <c:numCache/>
            </c:numRef>
          </c:val>
        </c:ser>
        <c:ser>
          <c:idx val="1"/>
          <c:order val="1"/>
          <c:tx>
            <c:strRef>
              <c:f>3!$X$107</c:f>
              <c:strCache>
                <c:ptCount val="1"/>
                <c:pt idx="0">
                  <c:v>Sussidiaria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3!$D$113:$D$114</c:f>
              <c:strCache/>
            </c:strRef>
          </c:cat>
          <c:val>
            <c:numRef>
              <c:f>3!$N$123:$N$124</c:f>
              <c:numCache/>
            </c:numRef>
          </c:val>
        </c:ser>
        <c:ser>
          <c:idx val="2"/>
          <c:order val="2"/>
          <c:tx>
            <c:strRef>
              <c:f>3!$Y$107</c:f>
              <c:strCache>
                <c:ptCount val="1"/>
                <c:pt idx="0">
                  <c:v>Umanitaria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3!$D$113:$D$114</c:f>
              <c:strCache/>
            </c:strRef>
          </c:cat>
          <c:val>
            <c:numRef>
              <c:f>3!$O$123:$O$124</c:f>
              <c:numCache/>
            </c:numRef>
          </c:val>
        </c:ser>
        <c:ser>
          <c:idx val="3"/>
          <c:order val="3"/>
          <c:tx>
            <c:strRef>
              <c:f>3!$Z$107</c:f>
              <c:strCache>
                <c:ptCount val="1"/>
                <c:pt idx="0">
                  <c:v>Non riconosciuti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3!$D$113:$D$114</c:f>
              <c:strCache/>
            </c:strRef>
          </c:cat>
          <c:val>
            <c:numRef>
              <c:f>3!$P$123:$P$124</c:f>
              <c:numCache/>
            </c:numRef>
          </c:val>
        </c:ser>
        <c:overlap val="100"/>
        <c:gapWidth val="110"/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75"/>
          <c:y val="0.04075"/>
          <c:w val="0.819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38100</xdr:rowOff>
    </xdr:from>
    <xdr:to>
      <xdr:col>19</xdr:col>
      <xdr:colOff>9525</xdr:colOff>
      <xdr:row>30</xdr:row>
      <xdr:rowOff>47625</xdr:rowOff>
    </xdr:to>
    <xdr:graphicFrame>
      <xdr:nvGraphicFramePr>
        <xdr:cNvPr id="1" name="Grafico 1"/>
        <xdr:cNvGraphicFramePr/>
      </xdr:nvGraphicFramePr>
      <xdr:xfrm>
        <a:off x="3990975" y="361950"/>
        <a:ext cx="6905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30</xdr:row>
      <xdr:rowOff>123825</xdr:rowOff>
    </xdr:from>
    <xdr:to>
      <xdr:col>18</xdr:col>
      <xdr:colOff>590550</xdr:colOff>
      <xdr:row>51</xdr:row>
      <xdr:rowOff>123825</xdr:rowOff>
    </xdr:to>
    <xdr:graphicFrame>
      <xdr:nvGraphicFramePr>
        <xdr:cNvPr id="2" name="Grafico 37"/>
        <xdr:cNvGraphicFramePr/>
      </xdr:nvGraphicFramePr>
      <xdr:xfrm>
        <a:off x="4000500" y="4772025"/>
        <a:ext cx="68675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</xdr:row>
      <xdr:rowOff>190500</xdr:rowOff>
    </xdr:from>
    <xdr:to>
      <xdr:col>13</xdr:col>
      <xdr:colOff>200025</xdr:colOff>
      <xdr:row>19</xdr:row>
      <xdr:rowOff>47625</xdr:rowOff>
    </xdr:to>
    <xdr:graphicFrame>
      <xdr:nvGraphicFramePr>
        <xdr:cNvPr id="1" name="Grafico 1"/>
        <xdr:cNvGraphicFramePr/>
      </xdr:nvGraphicFramePr>
      <xdr:xfrm>
        <a:off x="4391025" y="542925"/>
        <a:ext cx="3305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25</xdr:row>
      <xdr:rowOff>19050</xdr:rowOff>
    </xdr:from>
    <xdr:to>
      <xdr:col>18</xdr:col>
      <xdr:colOff>561975</xdr:colOff>
      <xdr:row>62</xdr:row>
      <xdr:rowOff>0</xdr:rowOff>
    </xdr:to>
    <xdr:graphicFrame>
      <xdr:nvGraphicFramePr>
        <xdr:cNvPr id="2" name="Grafico 3"/>
        <xdr:cNvGraphicFramePr/>
      </xdr:nvGraphicFramePr>
      <xdr:xfrm>
        <a:off x="5715000" y="4381500"/>
        <a:ext cx="5267325" cy="640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342900</xdr:colOff>
      <xdr:row>2</xdr:row>
      <xdr:rowOff>190500</xdr:rowOff>
    </xdr:from>
    <xdr:to>
      <xdr:col>18</xdr:col>
      <xdr:colOff>600075</xdr:colOff>
      <xdr:row>19</xdr:row>
      <xdr:rowOff>47625</xdr:rowOff>
    </xdr:to>
    <xdr:graphicFrame>
      <xdr:nvGraphicFramePr>
        <xdr:cNvPr id="3" name="Grafico 5"/>
        <xdr:cNvGraphicFramePr/>
      </xdr:nvGraphicFramePr>
      <xdr:xfrm>
        <a:off x="7839075" y="542925"/>
        <a:ext cx="31813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19050</xdr:rowOff>
    </xdr:from>
    <xdr:to>
      <xdr:col>18</xdr:col>
      <xdr:colOff>0</xdr:colOff>
      <xdr:row>20</xdr:row>
      <xdr:rowOff>0</xdr:rowOff>
    </xdr:to>
    <xdr:graphicFrame>
      <xdr:nvGraphicFramePr>
        <xdr:cNvPr id="1" name="Grafico 3"/>
        <xdr:cNvGraphicFramePr/>
      </xdr:nvGraphicFramePr>
      <xdr:xfrm>
        <a:off x="5372100" y="180975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20</xdr:row>
      <xdr:rowOff>76200</xdr:rowOff>
    </xdr:from>
    <xdr:to>
      <xdr:col>18</xdr:col>
      <xdr:colOff>19050</xdr:colOff>
      <xdr:row>42</xdr:row>
      <xdr:rowOff>133350</xdr:rowOff>
    </xdr:to>
    <xdr:graphicFrame>
      <xdr:nvGraphicFramePr>
        <xdr:cNvPr id="2" name="Grafico 4"/>
        <xdr:cNvGraphicFramePr/>
      </xdr:nvGraphicFramePr>
      <xdr:xfrm>
        <a:off x="5391150" y="3667125"/>
        <a:ext cx="54673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81</xdr:row>
      <xdr:rowOff>19050</xdr:rowOff>
    </xdr:from>
    <xdr:to>
      <xdr:col>15</xdr:col>
      <xdr:colOff>571500</xdr:colOff>
      <xdr:row>98</xdr:row>
      <xdr:rowOff>0</xdr:rowOff>
    </xdr:to>
    <xdr:graphicFrame>
      <xdr:nvGraphicFramePr>
        <xdr:cNvPr id="3" name="Grafico 5"/>
        <xdr:cNvGraphicFramePr/>
      </xdr:nvGraphicFramePr>
      <xdr:xfrm>
        <a:off x="323850" y="13487400"/>
        <a:ext cx="91725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135</xdr:row>
      <xdr:rowOff>28575</xdr:rowOff>
    </xdr:from>
    <xdr:to>
      <xdr:col>7</xdr:col>
      <xdr:colOff>257175</xdr:colOff>
      <xdr:row>156</xdr:row>
      <xdr:rowOff>152400</xdr:rowOff>
    </xdr:to>
    <xdr:graphicFrame>
      <xdr:nvGraphicFramePr>
        <xdr:cNvPr id="4" name="Grafico 7"/>
        <xdr:cNvGraphicFramePr/>
      </xdr:nvGraphicFramePr>
      <xdr:xfrm>
        <a:off x="304800" y="22174200"/>
        <a:ext cx="374332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333375</xdr:colOff>
      <xdr:row>135</xdr:row>
      <xdr:rowOff>38100</xdr:rowOff>
    </xdr:from>
    <xdr:to>
      <xdr:col>15</xdr:col>
      <xdr:colOff>647700</xdr:colOff>
      <xdr:row>156</xdr:row>
      <xdr:rowOff>142875</xdr:rowOff>
    </xdr:to>
    <xdr:graphicFrame>
      <xdr:nvGraphicFramePr>
        <xdr:cNvPr id="5" name="Grafico 8"/>
        <xdr:cNvGraphicFramePr/>
      </xdr:nvGraphicFramePr>
      <xdr:xfrm>
        <a:off x="4124325" y="22183725"/>
        <a:ext cx="54483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4867275" y="0"/>
        <a:ext cx="177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4876800" y="0"/>
        <a:ext cx="176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ZJamie\Remittance\GDP%20update%20by%20GDF%20Apr04-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B170419\LOCALS~1\Temp\Temporary%20Directory%201%20for%20STRMG_Mar06.zip\Nov-IN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DF%202005\Chapter%201\Chapter%201%20-%20Figures%20(Feb%2014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istica\Documents\SETTORE%20STATISTICA%20-%20MONITORAGGIO\SETTORE%20MONITORAGGIO\BANCA%20DATI%20NAZIONALE\....NEW...CRISI%20IMMIGRAZIONE%20IN%20UE\arrivi%20UNHC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ED2~1.BOS\AppData\Local\Temp\Protez%20internazion%20mensili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DP_comb"/>
      <sheetName val="GDP05"/>
      <sheetName val="GDP06"/>
      <sheetName val="CountryLis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t1"/>
      <sheetName val="cht2"/>
      <sheetName val="Sheet5"/>
      <sheetName val="Sheet4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1.2"/>
      <sheetName val="F1.3"/>
      <sheetName val="F1.4"/>
      <sheetName val="Fig 1.4 - ex China"/>
      <sheetName val="F1.5"/>
      <sheetName val="F1.6"/>
      <sheetName val="F1.7"/>
      <sheetName val="F1.8"/>
      <sheetName val="Fig 9"/>
      <sheetName val="F1.10"/>
      <sheetName val="F1.11"/>
      <sheetName val="F1.12"/>
      <sheetName val="F1.13"/>
      <sheetName val="F1.14"/>
      <sheetName val="F1.15"/>
      <sheetName val="Box1.1"/>
      <sheetName val="T.1.1"/>
      <sheetName val="T1.2"/>
      <sheetName val="T1.3"/>
      <sheetName val="T1.4"/>
      <sheetName val="Box1.2"/>
      <sheetName val="T1A.1"/>
      <sheetName val="T1.A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4">
      <selection activeCell="B1" sqref="B1"/>
    </sheetView>
  </sheetViews>
  <sheetFormatPr defaultColWidth="9.140625" defaultRowHeight="12.75" customHeight="1"/>
  <cols>
    <col min="1" max="1" width="3.7109375" style="14" customWidth="1"/>
    <col min="2" max="2" width="9.8515625" style="14" customWidth="1"/>
    <col min="3" max="3" width="10.28125" style="14" customWidth="1"/>
    <col min="4" max="4" width="9.140625" style="14" customWidth="1"/>
    <col min="5" max="5" width="10.28125" style="14" customWidth="1"/>
    <col min="6" max="6" width="7.140625" style="14" customWidth="1"/>
    <col min="7" max="7" width="8.140625" style="14" customWidth="1"/>
    <col min="8" max="8" width="6.00390625" style="14" customWidth="1"/>
    <col min="9" max="16384" width="9.140625" style="14" customWidth="1"/>
  </cols>
  <sheetData>
    <row r="2" spans="2:8" ht="114.75" customHeight="1">
      <c r="B2" s="270" t="s">
        <v>109</v>
      </c>
      <c r="C2" s="271"/>
      <c r="D2" s="271"/>
      <c r="E2" s="271"/>
      <c r="F2" s="271"/>
      <c r="G2" s="271"/>
      <c r="H2" s="272"/>
    </row>
    <row r="3" spans="3:7" ht="6.75" customHeight="1">
      <c r="C3" s="13"/>
      <c r="D3" s="13"/>
      <c r="E3" s="13"/>
      <c r="F3" s="13"/>
      <c r="G3" s="13"/>
    </row>
    <row r="5" ht="12.75" customHeight="1">
      <c r="B5" s="9"/>
    </row>
    <row r="6" ht="12.75" customHeight="1">
      <c r="B6" s="9"/>
    </row>
    <row r="7" ht="12.75" customHeight="1">
      <c r="B7" s="80"/>
    </row>
    <row r="8" ht="12.75" customHeight="1">
      <c r="B8" s="9"/>
    </row>
    <row r="9" ht="12.75" customHeight="1">
      <c r="B9" s="9"/>
    </row>
    <row r="10" ht="12.75" customHeight="1">
      <c r="B10" s="9"/>
    </row>
    <row r="11" spans="2:6" ht="12.75" customHeight="1">
      <c r="B11" s="9"/>
      <c r="C11" s="61"/>
      <c r="E11" s="61"/>
      <c r="F11" s="61"/>
    </row>
    <row r="12" spans="2:6" ht="12.75" customHeight="1">
      <c r="B12" s="9"/>
      <c r="C12" s="61"/>
      <c r="E12" s="61"/>
      <c r="F12" s="61"/>
    </row>
    <row r="13" ht="12.75" customHeight="1">
      <c r="B13" s="9"/>
    </row>
    <row r="16" spans="2:6" ht="12.75" customHeight="1">
      <c r="B16" s="9"/>
      <c r="C16" s="61"/>
      <c r="E16" s="61"/>
      <c r="F16" s="61"/>
    </row>
    <row r="17" spans="3:6" ht="12.75" customHeight="1">
      <c r="C17" s="61"/>
      <c r="E17" s="61"/>
      <c r="F17" s="61"/>
    </row>
    <row r="18" spans="3:6" ht="12.75" customHeight="1">
      <c r="C18" s="61"/>
      <c r="E18" s="61"/>
      <c r="F18" s="61"/>
    </row>
    <row r="19" spans="3:6" ht="12.75" customHeight="1">
      <c r="C19" s="61"/>
      <c r="E19" s="61"/>
      <c r="F19" s="61"/>
    </row>
    <row r="20" spans="3:6" ht="12.75" customHeight="1">
      <c r="C20" s="61"/>
      <c r="E20" s="61"/>
      <c r="F20" s="61"/>
    </row>
    <row r="21" spans="3:6" ht="12.75" customHeight="1">
      <c r="C21" s="61"/>
      <c r="E21" s="61"/>
      <c r="F21" s="61"/>
    </row>
    <row r="22" spans="3:6" ht="12.75" customHeight="1">
      <c r="C22" s="61"/>
      <c r="E22" s="61"/>
      <c r="F22" s="61"/>
    </row>
    <row r="23" spans="3:6" ht="12.75" customHeight="1">
      <c r="C23" s="61"/>
      <c r="E23" s="61"/>
      <c r="F23" s="61"/>
    </row>
    <row r="24" spans="3:6" ht="12.75" customHeight="1">
      <c r="C24" s="61"/>
      <c r="E24" s="61"/>
      <c r="F24" s="61"/>
    </row>
    <row r="25" spans="3:6" ht="12.75" customHeight="1">
      <c r="C25" s="61"/>
      <c r="E25" s="61"/>
      <c r="F25" s="61"/>
    </row>
    <row r="26" spans="3:6" ht="12.75" customHeight="1">
      <c r="C26" s="61"/>
      <c r="E26" s="61"/>
      <c r="F26" s="61"/>
    </row>
    <row r="27" spans="2:7" ht="12.75" customHeight="1">
      <c r="B27" s="31"/>
      <c r="C27" s="61"/>
      <c r="E27" s="61"/>
      <c r="F27" s="61"/>
      <c r="G27" s="31"/>
    </row>
  </sheetData>
  <sheetProtection/>
  <mergeCells count="1">
    <mergeCell ref="B2:H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9"/>
  <sheetViews>
    <sheetView zoomScalePageLayoutView="0" workbookViewId="0" topLeftCell="A1">
      <selection activeCell="B2" sqref="B2"/>
    </sheetView>
  </sheetViews>
  <sheetFormatPr defaultColWidth="9.140625" defaultRowHeight="12.75" customHeight="1"/>
  <cols>
    <col min="1" max="1" width="3.7109375" style="14" customWidth="1"/>
    <col min="2" max="2" width="10.8515625" style="14" customWidth="1"/>
    <col min="3" max="3" width="13.8515625" style="14" customWidth="1"/>
    <col min="4" max="4" width="1.1484375" style="14" customWidth="1"/>
    <col min="5" max="5" width="14.8515625" style="14" customWidth="1"/>
    <col min="6" max="6" width="0.9921875" style="14" customWidth="1"/>
    <col min="7" max="7" width="13.8515625" style="14" customWidth="1"/>
    <col min="8" max="8" width="2.8515625" style="14" customWidth="1"/>
    <col min="9" max="10" width="9.421875" style="14" customWidth="1"/>
    <col min="11" max="16384" width="9.140625" style="14" customWidth="1"/>
  </cols>
  <sheetData>
    <row r="2" ht="12.75" customHeight="1">
      <c r="B2" s="13" t="s">
        <v>110</v>
      </c>
    </row>
    <row r="3" spans="3:8" ht="5.25" customHeight="1">
      <c r="C3" s="13"/>
      <c r="D3" s="13"/>
      <c r="E3" s="13"/>
      <c r="F3" s="13"/>
      <c r="G3" s="13"/>
      <c r="H3" s="13"/>
    </row>
    <row r="4" spans="2:24" s="16" customFormat="1" ht="33" customHeight="1">
      <c r="B4" s="113" t="s">
        <v>0</v>
      </c>
      <c r="C4" s="113" t="s">
        <v>67</v>
      </c>
      <c r="D4" s="113"/>
      <c r="E4" s="113" t="s">
        <v>73</v>
      </c>
      <c r="F4" s="113"/>
      <c r="G4" s="113" t="s">
        <v>18</v>
      </c>
      <c r="H4" s="15"/>
      <c r="T4" s="17"/>
      <c r="U4" s="18"/>
      <c r="W4" s="17"/>
      <c r="X4" s="19"/>
    </row>
    <row r="5" spans="2:24" s="16" customFormat="1" ht="12" customHeight="1">
      <c r="B5" s="21">
        <v>1997</v>
      </c>
      <c r="C5" s="22">
        <v>22343</v>
      </c>
      <c r="D5" s="22"/>
      <c r="E5" s="22">
        <v>2595</v>
      </c>
      <c r="F5" s="22"/>
      <c r="G5" s="22">
        <v>2209</v>
      </c>
      <c r="H5" s="20"/>
      <c r="T5" s="17"/>
      <c r="U5" s="18"/>
      <c r="W5" s="17"/>
      <c r="X5" s="19"/>
    </row>
    <row r="6" spans="2:24" s="16" customFormat="1" ht="12" customHeight="1">
      <c r="B6" s="21">
        <v>1998</v>
      </c>
      <c r="C6" s="22">
        <v>38134</v>
      </c>
      <c r="D6" s="22"/>
      <c r="E6" s="22">
        <v>18496</v>
      </c>
      <c r="F6" s="22"/>
      <c r="G6" s="22">
        <v>5066</v>
      </c>
      <c r="H6" s="20"/>
      <c r="T6" s="17"/>
      <c r="U6" s="18"/>
      <c r="W6" s="17"/>
      <c r="X6" s="19"/>
    </row>
    <row r="7" spans="2:24" s="16" customFormat="1" ht="12" customHeight="1">
      <c r="B7" s="21">
        <v>1999</v>
      </c>
      <c r="C7" s="22">
        <v>49999</v>
      </c>
      <c r="D7" s="22"/>
      <c r="E7" s="22">
        <v>37318</v>
      </c>
      <c r="F7" s="22"/>
      <c r="G7" s="22">
        <v>11838</v>
      </c>
      <c r="H7" s="20"/>
      <c r="T7" s="17"/>
      <c r="U7" s="18"/>
      <c r="W7" s="17"/>
      <c r="X7" s="19"/>
    </row>
    <row r="8" spans="2:24" s="16" customFormat="1" ht="12" customHeight="1">
      <c r="B8" s="21">
        <v>2000</v>
      </c>
      <c r="C8" s="22">
        <v>26817</v>
      </c>
      <c r="D8" s="22"/>
      <c r="E8" s="22">
        <v>24296</v>
      </c>
      <c r="F8" s="22"/>
      <c r="G8" s="22">
        <v>36776</v>
      </c>
      <c r="H8" s="20"/>
      <c r="T8" s="17"/>
      <c r="U8" s="18"/>
      <c r="W8" s="17"/>
      <c r="X8" s="19"/>
    </row>
    <row r="9" spans="2:24" s="16" customFormat="1" ht="12" customHeight="1">
      <c r="B9" s="21">
        <v>2001</v>
      </c>
      <c r="C9" s="22">
        <v>20143</v>
      </c>
      <c r="D9" s="22"/>
      <c r="E9" s="22">
        <v>21575</v>
      </c>
      <c r="F9" s="22"/>
      <c r="G9" s="22">
        <v>17610</v>
      </c>
      <c r="H9" s="20"/>
      <c r="T9" s="17"/>
      <c r="U9" s="18"/>
      <c r="W9" s="17"/>
      <c r="X9" s="19"/>
    </row>
    <row r="10" spans="2:24" s="16" customFormat="1" ht="12" customHeight="1">
      <c r="B10" s="21">
        <v>2002</v>
      </c>
      <c r="C10" s="22">
        <v>23719</v>
      </c>
      <c r="D10" s="22"/>
      <c r="E10" s="22">
        <v>18754</v>
      </c>
      <c r="F10" s="22"/>
      <c r="G10" s="22">
        <v>21552</v>
      </c>
      <c r="H10" s="20"/>
      <c r="T10" s="17"/>
      <c r="U10" s="18"/>
      <c r="W10" s="17"/>
      <c r="X10" s="19"/>
    </row>
    <row r="11" spans="2:24" s="16" customFormat="1" ht="12" customHeight="1">
      <c r="B11" s="21">
        <v>2003</v>
      </c>
      <c r="C11" s="22">
        <v>14331</v>
      </c>
      <c r="D11" s="22"/>
      <c r="E11" s="22">
        <v>15274</v>
      </c>
      <c r="F11" s="22"/>
      <c r="G11" s="22">
        <v>13441</v>
      </c>
      <c r="H11" s="23"/>
      <c r="T11" s="17"/>
      <c r="U11" s="18"/>
      <c r="W11" s="17"/>
      <c r="X11" s="19"/>
    </row>
    <row r="12" spans="2:24" s="16" customFormat="1" ht="12" customHeight="1">
      <c r="B12" s="21">
        <v>2004</v>
      </c>
      <c r="C12" s="22">
        <v>13635</v>
      </c>
      <c r="D12" s="22"/>
      <c r="E12" s="22">
        <v>10869</v>
      </c>
      <c r="F12" s="22"/>
      <c r="G12" s="22">
        <v>9446</v>
      </c>
      <c r="H12" s="23"/>
      <c r="T12" s="17"/>
      <c r="U12" s="18"/>
      <c r="W12" s="17"/>
      <c r="X12" s="19"/>
    </row>
    <row r="13" spans="2:24" s="16" customFormat="1" ht="12" customHeight="1">
      <c r="B13" s="21">
        <v>2005</v>
      </c>
      <c r="C13" s="22">
        <v>22939</v>
      </c>
      <c r="D13" s="22"/>
      <c r="E13" s="22">
        <v>10704</v>
      </c>
      <c r="F13" s="22"/>
      <c r="G13" s="22">
        <v>14052</v>
      </c>
      <c r="H13" s="24"/>
      <c r="T13" s="17"/>
      <c r="U13" s="18"/>
      <c r="W13" s="17"/>
      <c r="X13" s="19"/>
    </row>
    <row r="14" spans="2:24" s="16" customFormat="1" ht="12" customHeight="1">
      <c r="B14" s="21">
        <v>2006</v>
      </c>
      <c r="C14" s="22">
        <v>22016</v>
      </c>
      <c r="D14" s="22"/>
      <c r="E14" s="22">
        <v>10026</v>
      </c>
      <c r="F14" s="22"/>
      <c r="G14" s="22">
        <v>14254</v>
      </c>
      <c r="H14" s="24"/>
      <c r="T14" s="17"/>
      <c r="U14" s="18"/>
      <c r="W14" s="17"/>
      <c r="X14" s="19"/>
    </row>
    <row r="15" spans="2:24" s="16" customFormat="1" ht="12" customHeight="1">
      <c r="B15" s="21">
        <v>2007</v>
      </c>
      <c r="C15" s="22">
        <v>20455</v>
      </c>
      <c r="D15" s="22"/>
      <c r="E15" s="22">
        <v>13310</v>
      </c>
      <c r="F15" s="22"/>
      <c r="G15" s="22">
        <v>21198</v>
      </c>
      <c r="H15" s="24"/>
      <c r="T15" s="17"/>
      <c r="U15" s="18"/>
      <c r="W15" s="17"/>
      <c r="X15" s="19"/>
    </row>
    <row r="16" spans="2:24" s="16" customFormat="1" ht="12" customHeight="1">
      <c r="B16" s="21">
        <v>2008</v>
      </c>
      <c r="C16" s="22">
        <v>36951</v>
      </c>
      <c r="D16" s="22"/>
      <c r="E16" s="22">
        <v>31723</v>
      </c>
      <c r="F16" s="22"/>
      <c r="G16" s="22">
        <v>23175</v>
      </c>
      <c r="H16" s="24"/>
      <c r="T16" s="17"/>
      <c r="U16" s="18"/>
      <c r="W16" s="17"/>
      <c r="X16" s="19"/>
    </row>
    <row r="17" spans="2:24" s="16" customFormat="1" ht="12" customHeight="1">
      <c r="B17" s="21">
        <v>2009</v>
      </c>
      <c r="C17" s="22">
        <v>9573</v>
      </c>
      <c r="D17" s="22"/>
      <c r="E17" s="22">
        <v>19090</v>
      </c>
      <c r="F17" s="22"/>
      <c r="G17" s="22">
        <v>25113</v>
      </c>
      <c r="H17" s="24"/>
      <c r="T17" s="17"/>
      <c r="U17" s="18"/>
      <c r="W17" s="17"/>
      <c r="X17" s="19"/>
    </row>
    <row r="18" spans="2:24" s="16" customFormat="1" ht="12" customHeight="1">
      <c r="B18" s="21">
        <v>2010</v>
      </c>
      <c r="C18" s="22">
        <v>4406</v>
      </c>
      <c r="D18" s="22"/>
      <c r="E18" s="22">
        <v>12121</v>
      </c>
      <c r="F18" s="22"/>
      <c r="G18" s="22">
        <v>14042</v>
      </c>
      <c r="H18" s="24"/>
      <c r="T18" s="17"/>
      <c r="U18" s="18"/>
      <c r="W18" s="17"/>
      <c r="X18" s="19"/>
    </row>
    <row r="19" spans="2:24" s="16" customFormat="1" ht="12" customHeight="1">
      <c r="B19" s="21">
        <v>2011</v>
      </c>
      <c r="C19" s="22">
        <v>62692</v>
      </c>
      <c r="D19" s="22"/>
      <c r="E19" s="22">
        <v>37350</v>
      </c>
      <c r="F19" s="22"/>
      <c r="G19" s="22">
        <v>25626</v>
      </c>
      <c r="H19" s="24"/>
      <c r="T19" s="17"/>
      <c r="U19" s="18"/>
      <c r="W19" s="17"/>
      <c r="X19" s="19"/>
    </row>
    <row r="20" spans="2:24" s="16" customFormat="1" ht="12" customHeight="1">
      <c r="B20" s="21">
        <v>2012</v>
      </c>
      <c r="C20" s="22">
        <v>13267</v>
      </c>
      <c r="D20" s="22"/>
      <c r="E20" s="22">
        <v>17352</v>
      </c>
      <c r="F20" s="22"/>
      <c r="G20" s="22">
        <v>29969</v>
      </c>
      <c r="H20" s="24"/>
      <c r="T20" s="17"/>
      <c r="U20" s="18"/>
      <c r="W20" s="17"/>
      <c r="X20" s="19"/>
    </row>
    <row r="21" spans="2:24" s="16" customFormat="1" ht="12" customHeight="1">
      <c r="B21" s="21">
        <v>2013</v>
      </c>
      <c r="C21" s="25">
        <v>42925</v>
      </c>
      <c r="D21" s="25"/>
      <c r="E21" s="25">
        <v>26620</v>
      </c>
      <c r="F21" s="25"/>
      <c r="G21" s="25">
        <v>23634</v>
      </c>
      <c r="H21" s="24"/>
      <c r="T21" s="17"/>
      <c r="U21" s="18"/>
      <c r="W21" s="17"/>
      <c r="X21" s="19"/>
    </row>
    <row r="22" spans="2:24" s="16" customFormat="1" ht="12" customHeight="1">
      <c r="B22" s="21">
        <v>2014</v>
      </c>
      <c r="C22" s="25">
        <v>170100</v>
      </c>
      <c r="D22" s="25"/>
      <c r="E22" s="25">
        <v>63456</v>
      </c>
      <c r="F22" s="25"/>
      <c r="G22" s="25">
        <v>36270</v>
      </c>
      <c r="H22" s="24"/>
      <c r="T22" s="17"/>
      <c r="U22" s="18"/>
      <c r="W22" s="17"/>
      <c r="X22" s="19"/>
    </row>
    <row r="23" spans="2:24" s="16" customFormat="1" ht="12" customHeight="1">
      <c r="B23" s="21">
        <v>2015</v>
      </c>
      <c r="C23" s="25">
        <v>153842</v>
      </c>
      <c r="D23" s="25"/>
      <c r="E23" s="25">
        <v>83970</v>
      </c>
      <c r="F23" s="25"/>
      <c r="G23" s="25">
        <v>71117</v>
      </c>
      <c r="H23" s="24"/>
      <c r="T23" s="17"/>
      <c r="U23" s="18"/>
      <c r="W23" s="17"/>
      <c r="X23" s="19"/>
    </row>
    <row r="24" spans="2:24" s="16" customFormat="1" ht="12" customHeight="1">
      <c r="B24" s="21">
        <v>2016</v>
      </c>
      <c r="C24" s="25">
        <v>181436</v>
      </c>
      <c r="D24" s="25"/>
      <c r="E24" s="25">
        <v>123600</v>
      </c>
      <c r="F24" s="25"/>
      <c r="G24" s="25">
        <v>91102</v>
      </c>
      <c r="H24" s="24"/>
      <c r="T24" s="17"/>
      <c r="U24" s="18"/>
      <c r="W24" s="17"/>
      <c r="X24" s="19"/>
    </row>
    <row r="25" spans="2:24" s="16" customFormat="1" ht="12" customHeight="1">
      <c r="B25" s="26">
        <v>2017</v>
      </c>
      <c r="C25" s="112">
        <v>119369</v>
      </c>
      <c r="D25" s="27"/>
      <c r="E25" s="27">
        <v>130119</v>
      </c>
      <c r="F25" s="27"/>
      <c r="G25" s="27">
        <v>81527</v>
      </c>
      <c r="H25" s="24"/>
      <c r="T25" s="17"/>
      <c r="U25" s="18"/>
      <c r="W25" s="17"/>
      <c r="X25" s="19"/>
    </row>
    <row r="26" spans="2:24" s="16" customFormat="1" ht="12.75" customHeight="1">
      <c r="B26" s="9" t="s">
        <v>87</v>
      </c>
      <c r="C26" s="28"/>
      <c r="D26" s="28"/>
      <c r="E26" s="29"/>
      <c r="F26" s="29"/>
      <c r="G26" s="24"/>
      <c r="H26" s="24"/>
      <c r="T26" s="17"/>
      <c r="U26" s="18"/>
      <c r="W26" s="17"/>
      <c r="X26" s="19"/>
    </row>
    <row r="27" spans="2:24" s="16" customFormat="1" ht="8.25" customHeight="1">
      <c r="B27" s="9"/>
      <c r="C27" s="28"/>
      <c r="D27" s="28"/>
      <c r="E27" s="29"/>
      <c r="F27" s="29"/>
      <c r="G27" s="24"/>
      <c r="H27" s="24"/>
      <c r="T27" s="17"/>
      <c r="U27" s="18"/>
      <c r="W27" s="17"/>
      <c r="X27" s="19"/>
    </row>
    <row r="28" spans="2:24" s="16" customFormat="1" ht="12.75" customHeight="1">
      <c r="B28" s="72" t="s">
        <v>75</v>
      </c>
      <c r="C28" s="77"/>
      <c r="D28" s="73"/>
      <c r="E28" s="77"/>
      <c r="F28" s="73"/>
      <c r="G28" s="77"/>
      <c r="H28" s="30"/>
      <c r="T28" s="17"/>
      <c r="U28" s="18"/>
      <c r="W28" s="17"/>
      <c r="X28" s="19"/>
    </row>
    <row r="29" spans="2:7" ht="3.75" customHeight="1">
      <c r="B29" s="74"/>
      <c r="C29" s="78"/>
      <c r="D29" s="4"/>
      <c r="E29" s="78"/>
      <c r="F29" s="4"/>
      <c r="G29" s="78"/>
    </row>
    <row r="30" spans="2:7" ht="12.75" customHeight="1">
      <c r="B30" s="74" t="s">
        <v>45</v>
      </c>
      <c r="C30" s="78">
        <f>+((C22/C21)-1)*100</f>
        <v>296.27256843331395</v>
      </c>
      <c r="D30" s="4"/>
      <c r="E30" s="78">
        <f>+((E22/E21)-1)*100</f>
        <v>138.3771600300526</v>
      </c>
      <c r="F30" s="4"/>
      <c r="G30" s="78">
        <f>+((G22/G21)-1)*100</f>
        <v>53.46534653465347</v>
      </c>
    </row>
    <row r="31" spans="2:7" ht="12.75" customHeight="1">
      <c r="B31" s="74" t="s">
        <v>46</v>
      </c>
      <c r="C31" s="78">
        <f>+((C23/C22)-1)*100</f>
        <v>-9.557907113462672</v>
      </c>
      <c r="D31" s="4"/>
      <c r="E31" s="78">
        <f>+((E23/E22)-1)*100</f>
        <v>32.32791225416036</v>
      </c>
      <c r="F31" s="4"/>
      <c r="G31" s="78">
        <f>+((G23/G22)-1)*100</f>
        <v>96.07664736696995</v>
      </c>
    </row>
    <row r="32" spans="2:7" ht="12.75" customHeight="1">
      <c r="B32" s="74" t="s">
        <v>74</v>
      </c>
      <c r="C32" s="78">
        <f>+((C24/C23)-1)*100</f>
        <v>17.93658428777578</v>
      </c>
      <c r="D32" s="4"/>
      <c r="E32" s="78">
        <f>+((E24/E23)-1)*100</f>
        <v>47.195426938192206</v>
      </c>
      <c r="F32" s="4"/>
      <c r="G32" s="78">
        <f>+((G24/G23)-1)*100</f>
        <v>28.101579087981786</v>
      </c>
    </row>
    <row r="33" spans="2:7" ht="12.75" customHeight="1">
      <c r="B33" s="75" t="s">
        <v>111</v>
      </c>
      <c r="C33" s="79">
        <f>+((C25/C24)-1)*100</f>
        <v>-34.208756806807905</v>
      </c>
      <c r="D33" s="76"/>
      <c r="E33" s="79">
        <f>+((E25/E24)-1)*100</f>
        <v>5.274271844660183</v>
      </c>
      <c r="F33" s="76"/>
      <c r="G33" s="79">
        <f>+((G25/G24)-1)*100</f>
        <v>-10.510197361199536</v>
      </c>
    </row>
    <row r="34" ht="12.75" customHeight="1">
      <c r="B34" s="9" t="s">
        <v>66</v>
      </c>
    </row>
    <row r="35" spans="3:7" ht="12.75" customHeight="1">
      <c r="C35" s="61"/>
      <c r="E35" s="61"/>
      <c r="G35" s="61"/>
    </row>
    <row r="36" spans="3:7" ht="12.75" customHeight="1">
      <c r="C36" s="145"/>
      <c r="E36" s="145"/>
      <c r="G36" s="145"/>
    </row>
    <row r="37" ht="3.75" customHeight="1"/>
    <row r="38" ht="12.75" customHeight="1">
      <c r="E38" s="145"/>
    </row>
    <row r="40" spans="2:7" ht="12.75" customHeight="1">
      <c r="B40" s="273" t="s">
        <v>112</v>
      </c>
      <c r="C40" s="273"/>
      <c r="D40" s="273"/>
      <c r="E40" s="273"/>
      <c r="F40" s="273"/>
      <c r="G40" s="273"/>
    </row>
    <row r="41" spans="2:7" ht="16.5" customHeight="1">
      <c r="B41" s="273"/>
      <c r="C41" s="273"/>
      <c r="D41" s="273"/>
      <c r="E41" s="273"/>
      <c r="F41" s="273"/>
      <c r="G41" s="273"/>
    </row>
    <row r="42" ht="6" customHeight="1"/>
    <row r="43" spans="2:7" ht="36" customHeight="1">
      <c r="B43" s="234" t="s">
        <v>0</v>
      </c>
      <c r="C43" s="234" t="s">
        <v>67</v>
      </c>
      <c r="D43" s="235"/>
      <c r="E43" s="234" t="s">
        <v>73</v>
      </c>
      <c r="F43" s="235"/>
      <c r="G43" s="234" t="s">
        <v>88</v>
      </c>
    </row>
    <row r="44" spans="2:7" ht="12" customHeight="1">
      <c r="B44" s="21">
        <v>2013</v>
      </c>
      <c r="C44" s="25">
        <v>42925</v>
      </c>
      <c r="E44" s="25">
        <v>26620</v>
      </c>
      <c r="G44" s="25">
        <v>22118</v>
      </c>
    </row>
    <row r="45" spans="2:7" ht="12" customHeight="1">
      <c r="B45" s="21">
        <v>2014</v>
      </c>
      <c r="C45" s="25">
        <v>170100</v>
      </c>
      <c r="E45" s="25">
        <v>63456</v>
      </c>
      <c r="G45" s="25">
        <v>66066</v>
      </c>
    </row>
    <row r="46" spans="2:7" ht="12" customHeight="1">
      <c r="B46" s="21">
        <v>2015</v>
      </c>
      <c r="C46" s="25">
        <v>153842</v>
      </c>
      <c r="E46" s="25">
        <v>83970</v>
      </c>
      <c r="G46" s="25">
        <v>103792</v>
      </c>
    </row>
    <row r="47" spans="2:7" ht="12" customHeight="1">
      <c r="B47" s="21">
        <v>2016</v>
      </c>
      <c r="C47" s="25">
        <v>181436</v>
      </c>
      <c r="E47" s="25">
        <v>123600</v>
      </c>
      <c r="G47" s="25">
        <v>176554</v>
      </c>
    </row>
    <row r="48" spans="2:7" ht="12" customHeight="1">
      <c r="B48" s="26">
        <v>2017</v>
      </c>
      <c r="C48" s="112">
        <v>119369</v>
      </c>
      <c r="E48" s="27">
        <v>130119</v>
      </c>
      <c r="G48" s="27">
        <v>183681</v>
      </c>
    </row>
    <row r="49" ht="12.75" customHeight="1">
      <c r="B49" s="9" t="s">
        <v>66</v>
      </c>
    </row>
  </sheetData>
  <sheetProtection/>
  <mergeCells count="1">
    <mergeCell ref="B40:G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151"/>
  <sheetViews>
    <sheetView zoomScale="95" zoomScaleNormal="95" zoomScalePageLayoutView="0" workbookViewId="0" topLeftCell="A1">
      <selection activeCell="C2" sqref="C2"/>
    </sheetView>
  </sheetViews>
  <sheetFormatPr defaultColWidth="9.140625" defaultRowHeight="12.75"/>
  <cols>
    <col min="1" max="2" width="2.140625" style="0" customWidth="1"/>
    <col min="3" max="3" width="10.00390625" style="0" customWidth="1"/>
    <col min="4" max="4" width="11.00390625" style="0" customWidth="1"/>
    <col min="5" max="5" width="8.8515625" style="0" customWidth="1"/>
    <col min="6" max="6" width="8.421875" style="0" customWidth="1"/>
    <col min="7" max="7" width="11.8515625" style="0" customWidth="1"/>
    <col min="8" max="8" width="10.57421875" style="0" customWidth="1"/>
    <col min="9" max="9" width="9.00390625" style="0" customWidth="1"/>
    <col min="10" max="10" width="11.140625" style="0" customWidth="1"/>
    <col min="11" max="11" width="11.00390625" style="0" customWidth="1"/>
    <col min="12" max="12" width="9.421875" style="0" customWidth="1"/>
    <col min="13" max="13" width="6.8515625" style="0" customWidth="1"/>
    <col min="14" max="14" width="7.28125" style="0" customWidth="1"/>
    <col min="19" max="19" width="9.421875" style="0" bestFit="1" customWidth="1"/>
  </cols>
  <sheetData>
    <row r="1" spans="3:4" ht="12.75">
      <c r="C1" s="11"/>
      <c r="D1" s="1"/>
    </row>
    <row r="2" spans="3:19" ht="15" customHeight="1">
      <c r="C2" s="91" t="s">
        <v>113</v>
      </c>
      <c r="D2" s="92"/>
      <c r="E2" s="92"/>
      <c r="F2" s="92"/>
      <c r="G2" s="92"/>
      <c r="H2" s="93"/>
      <c r="I2" s="2"/>
      <c r="J2" s="3">
        <f>6075+10232</f>
        <v>16307</v>
      </c>
      <c r="K2" s="3">
        <f>+J2-H8</f>
        <v>6525</v>
      </c>
      <c r="L2" s="3"/>
      <c r="M2" s="2"/>
      <c r="N2" s="2"/>
      <c r="O2" s="2"/>
      <c r="P2" s="2"/>
      <c r="Q2" s="2"/>
      <c r="R2" s="2"/>
      <c r="S2" s="2"/>
    </row>
    <row r="3" spans="3:19" ht="25.5" customHeight="1">
      <c r="C3" s="94" t="s">
        <v>0</v>
      </c>
      <c r="D3" s="151" t="s">
        <v>1</v>
      </c>
      <c r="E3" s="83" t="s">
        <v>35</v>
      </c>
      <c r="F3" s="84" t="s">
        <v>36</v>
      </c>
      <c r="G3" s="85" t="s">
        <v>41</v>
      </c>
      <c r="H3" s="88" t="s">
        <v>37</v>
      </c>
      <c r="I3" s="2"/>
      <c r="J3" s="58"/>
      <c r="K3" s="2"/>
      <c r="L3" s="58"/>
      <c r="M3" s="2"/>
      <c r="N3" s="2"/>
      <c r="O3" s="2"/>
      <c r="P3" s="2"/>
      <c r="Q3" s="2"/>
      <c r="R3" s="2"/>
      <c r="S3" s="2"/>
    </row>
    <row r="4" spans="3:19" ht="12.75">
      <c r="C4" s="96">
        <v>2013</v>
      </c>
      <c r="D4" s="152">
        <v>26620</v>
      </c>
      <c r="E4" s="33">
        <v>22966</v>
      </c>
      <c r="F4" s="34">
        <v>3654</v>
      </c>
      <c r="G4" s="32">
        <v>1508</v>
      </c>
      <c r="H4" s="82">
        <v>805</v>
      </c>
      <c r="I4" s="2"/>
      <c r="J4" s="87"/>
      <c r="K4" s="2"/>
      <c r="L4" s="59"/>
      <c r="M4" s="3"/>
      <c r="N4" s="2"/>
      <c r="O4" s="2"/>
      <c r="P4" s="2"/>
      <c r="Q4" s="2"/>
      <c r="R4" s="2"/>
      <c r="S4" s="2"/>
    </row>
    <row r="5" spans="3:19" ht="12.75">
      <c r="C5" s="96">
        <v>2014</v>
      </c>
      <c r="D5" s="152">
        <v>63456</v>
      </c>
      <c r="E5" s="33">
        <v>58703</v>
      </c>
      <c r="F5" s="34">
        <v>4753</v>
      </c>
      <c r="G5" s="32">
        <v>1745</v>
      </c>
      <c r="H5" s="82">
        <v>2505</v>
      </c>
      <c r="I5" s="2"/>
      <c r="J5" s="87"/>
      <c r="K5" s="2"/>
      <c r="L5" s="59"/>
      <c r="M5" s="3"/>
      <c r="N5" s="2"/>
      <c r="O5" s="2"/>
      <c r="P5" s="2"/>
      <c r="Q5" s="2"/>
      <c r="R5" s="2"/>
      <c r="S5" s="2"/>
    </row>
    <row r="6" spans="3:19" ht="12.75">
      <c r="C6" s="96">
        <v>2015</v>
      </c>
      <c r="D6" s="152">
        <v>83970</v>
      </c>
      <c r="E6" s="33">
        <v>74250</v>
      </c>
      <c r="F6" s="34">
        <v>9720</v>
      </c>
      <c r="G6" s="33">
        <v>7168</v>
      </c>
      <c r="H6" s="82">
        <v>3959</v>
      </c>
      <c r="I6" s="2"/>
      <c r="J6" s="2"/>
      <c r="K6" s="2"/>
      <c r="L6" s="59"/>
      <c r="M6" s="3"/>
      <c r="N6" s="2"/>
      <c r="O6" s="2"/>
      <c r="P6" s="2"/>
      <c r="Q6" s="2"/>
      <c r="R6" s="2"/>
      <c r="S6" s="2"/>
    </row>
    <row r="7" spans="3:19" ht="12.75">
      <c r="C7" s="96">
        <v>2016</v>
      </c>
      <c r="D7" s="152">
        <v>123600</v>
      </c>
      <c r="E7" s="33">
        <v>105006</v>
      </c>
      <c r="F7" s="34">
        <v>18594</v>
      </c>
      <c r="G7" s="33">
        <v>5984</v>
      </c>
      <c r="H7" s="82">
        <v>5639</v>
      </c>
      <c r="I7" s="2"/>
      <c r="J7" s="2"/>
      <c r="K7" s="2"/>
      <c r="L7" s="59"/>
      <c r="M7" s="3"/>
      <c r="N7" s="2"/>
      <c r="O7" s="2"/>
      <c r="P7" s="2"/>
      <c r="Q7" s="2"/>
      <c r="R7" s="2"/>
      <c r="S7" s="2"/>
    </row>
    <row r="8" spans="3:19" ht="12" customHeight="1">
      <c r="C8" s="97">
        <v>2017</v>
      </c>
      <c r="D8" s="153">
        <v>130119</v>
      </c>
      <c r="E8" s="35">
        <v>109066</v>
      </c>
      <c r="F8" s="36">
        <v>21053</v>
      </c>
      <c r="G8" s="35">
        <v>6525</v>
      </c>
      <c r="H8" s="111">
        <v>9782</v>
      </c>
      <c r="I8" s="2"/>
      <c r="J8" s="87"/>
      <c r="K8" s="2"/>
      <c r="L8" s="59"/>
      <c r="M8" s="3"/>
      <c r="N8" s="2"/>
      <c r="O8" s="2"/>
      <c r="P8" s="2"/>
      <c r="Q8" s="2"/>
      <c r="R8" s="2"/>
      <c r="S8" s="2"/>
    </row>
    <row r="9" spans="3:19" ht="12" customHeight="1">
      <c r="C9" s="98"/>
      <c r="D9" s="62"/>
      <c r="E9" s="62"/>
      <c r="F9" s="62"/>
      <c r="G9" s="62"/>
      <c r="H9" s="32"/>
      <c r="I9" s="2"/>
      <c r="J9" s="87"/>
      <c r="K9" s="2"/>
      <c r="L9" s="59"/>
      <c r="M9" s="3"/>
      <c r="N9" s="2"/>
      <c r="O9" s="2"/>
      <c r="P9" s="2"/>
      <c r="Q9" s="2"/>
      <c r="R9" s="2"/>
      <c r="S9" s="2"/>
    </row>
    <row r="10" spans="3:19" ht="12.75">
      <c r="C10" s="99" t="s">
        <v>40</v>
      </c>
      <c r="D10" s="62"/>
      <c r="E10" s="62"/>
      <c r="F10" s="62"/>
      <c r="G10" s="62"/>
      <c r="H10" s="32"/>
      <c r="I10" s="2"/>
      <c r="J10" s="87"/>
      <c r="K10" s="2"/>
      <c r="L10" s="59"/>
      <c r="M10" s="3"/>
      <c r="N10" s="2"/>
      <c r="O10" s="2"/>
      <c r="P10" s="2"/>
      <c r="Q10" s="2"/>
      <c r="R10" s="2"/>
      <c r="S10" s="2"/>
    </row>
    <row r="11" spans="3:19" ht="29.25" customHeight="1">
      <c r="C11" s="94" t="s">
        <v>0</v>
      </c>
      <c r="D11" s="151" t="s">
        <v>1</v>
      </c>
      <c r="E11" s="83" t="s">
        <v>35</v>
      </c>
      <c r="F11" s="84" t="s">
        <v>36</v>
      </c>
      <c r="G11" s="83" t="s">
        <v>41</v>
      </c>
      <c r="H11" s="88" t="s">
        <v>37</v>
      </c>
      <c r="I11" s="2"/>
      <c r="J11" s="87"/>
      <c r="K11" s="2"/>
      <c r="L11" s="59"/>
      <c r="M11" s="3"/>
      <c r="N11" s="2"/>
      <c r="O11" s="2"/>
      <c r="P11" s="2"/>
      <c r="Q11" s="2"/>
      <c r="R11" s="2"/>
      <c r="S11" s="2"/>
    </row>
    <row r="12" spans="3:19" ht="12.75" customHeight="1">
      <c r="C12" s="100">
        <v>2013</v>
      </c>
      <c r="D12" s="154">
        <f aca="true" t="shared" si="0" ref="D12:H14">+D4/$D4*100</f>
        <v>100</v>
      </c>
      <c r="E12" s="64">
        <f t="shared" si="0"/>
        <v>86.27347858752817</v>
      </c>
      <c r="F12" s="65">
        <f t="shared" si="0"/>
        <v>13.726521412471826</v>
      </c>
      <c r="G12" s="64">
        <f t="shared" si="0"/>
        <v>5.664913598797897</v>
      </c>
      <c r="H12" s="65">
        <f t="shared" si="0"/>
        <v>3.0240420736288507</v>
      </c>
      <c r="I12" s="2"/>
      <c r="J12" s="87"/>
      <c r="K12" s="2"/>
      <c r="L12" s="59"/>
      <c r="M12" s="3"/>
      <c r="N12" s="2"/>
      <c r="O12" s="2"/>
      <c r="P12" s="2"/>
      <c r="Q12" s="2"/>
      <c r="R12" s="2"/>
      <c r="S12" s="2"/>
    </row>
    <row r="13" spans="3:19" ht="12.75">
      <c r="C13" s="100">
        <v>2014</v>
      </c>
      <c r="D13" s="154">
        <f t="shared" si="0"/>
        <v>100</v>
      </c>
      <c r="E13" s="64">
        <f t="shared" si="0"/>
        <v>92.50977054967221</v>
      </c>
      <c r="F13" s="65">
        <f t="shared" si="0"/>
        <v>7.490229450327786</v>
      </c>
      <c r="G13" s="64">
        <f t="shared" si="0"/>
        <v>2.7499369641956632</v>
      </c>
      <c r="H13" s="65">
        <f t="shared" si="0"/>
        <v>3.9476172465960664</v>
      </c>
      <c r="I13" s="2"/>
      <c r="J13" s="87"/>
      <c r="K13" s="2"/>
      <c r="L13" s="59"/>
      <c r="M13" s="3"/>
      <c r="N13" s="2"/>
      <c r="O13" s="2"/>
      <c r="P13" s="2"/>
      <c r="Q13" s="2"/>
      <c r="R13" s="2"/>
      <c r="S13" s="2"/>
    </row>
    <row r="14" spans="3:19" ht="12.75">
      <c r="C14" s="100">
        <v>2015</v>
      </c>
      <c r="D14" s="154">
        <f t="shared" si="0"/>
        <v>100</v>
      </c>
      <c r="E14" s="64">
        <f t="shared" si="0"/>
        <v>88.42443729903538</v>
      </c>
      <c r="F14" s="65">
        <f t="shared" si="0"/>
        <v>11.57556270096463</v>
      </c>
      <c r="G14" s="64">
        <f t="shared" si="0"/>
        <v>8.536382041205194</v>
      </c>
      <c r="H14" s="65">
        <f t="shared" si="0"/>
        <v>4.7147790877694415</v>
      </c>
      <c r="I14" s="2"/>
      <c r="J14" s="87"/>
      <c r="K14" s="2"/>
      <c r="L14" s="59"/>
      <c r="M14" s="3"/>
      <c r="N14" s="2"/>
      <c r="O14" s="2"/>
      <c r="P14" s="2"/>
      <c r="Q14" s="2"/>
      <c r="R14" s="2"/>
      <c r="S14" s="2"/>
    </row>
    <row r="15" spans="3:19" ht="12.75">
      <c r="C15" s="100">
        <v>2016</v>
      </c>
      <c r="D15" s="154">
        <f aca="true" t="shared" si="1" ref="D15:G16">+D7/$D7*100</f>
        <v>100</v>
      </c>
      <c r="E15" s="64">
        <f>+E7/$D7*100</f>
        <v>84.95631067961165</v>
      </c>
      <c r="F15" s="65">
        <f t="shared" si="1"/>
        <v>15.043689320388347</v>
      </c>
      <c r="G15" s="64">
        <f t="shared" si="1"/>
        <v>4.841423948220065</v>
      </c>
      <c r="H15" s="65">
        <f>+H7/$D7*100</f>
        <v>4.562297734627832</v>
      </c>
      <c r="I15" s="2"/>
      <c r="J15" s="87"/>
      <c r="K15" s="2"/>
      <c r="L15" s="59"/>
      <c r="M15" s="3"/>
      <c r="N15" s="2"/>
      <c r="O15" s="2"/>
      <c r="P15" s="2"/>
      <c r="Q15" s="2"/>
      <c r="R15" s="2"/>
      <c r="S15" s="2"/>
    </row>
    <row r="16" spans="3:19" ht="12.75">
      <c r="C16" s="101">
        <v>2017</v>
      </c>
      <c r="D16" s="155">
        <f t="shared" si="1"/>
        <v>100</v>
      </c>
      <c r="E16" s="66">
        <f>+E8/$D8*100</f>
        <v>83.82019535963234</v>
      </c>
      <c r="F16" s="67">
        <f t="shared" si="1"/>
        <v>16.179804640367664</v>
      </c>
      <c r="G16" s="66">
        <f t="shared" si="1"/>
        <v>5.014640444516174</v>
      </c>
      <c r="H16" s="67">
        <f>+H8/$D8*100</f>
        <v>7.5177337667827135</v>
      </c>
      <c r="I16" s="2"/>
      <c r="J16" s="87"/>
      <c r="K16" s="2"/>
      <c r="L16" s="59"/>
      <c r="M16" s="3"/>
      <c r="N16" s="2"/>
      <c r="O16" s="2"/>
      <c r="P16" s="2"/>
      <c r="Q16" s="2"/>
      <c r="R16" s="2"/>
      <c r="S16" s="2"/>
    </row>
    <row r="17" spans="3:19" ht="12.75" customHeight="1">
      <c r="C17" s="102"/>
      <c r="D17" s="86"/>
      <c r="E17" s="81"/>
      <c r="F17" s="81"/>
      <c r="G17" s="81"/>
      <c r="H17" s="65"/>
      <c r="I17" s="2"/>
      <c r="J17" s="87"/>
      <c r="K17" s="2"/>
      <c r="L17" s="59"/>
      <c r="M17" s="3"/>
      <c r="N17" s="2"/>
      <c r="O17" s="2"/>
      <c r="P17" s="2"/>
      <c r="Q17" s="2"/>
      <c r="R17" s="2"/>
      <c r="S17" s="2"/>
    </row>
    <row r="18" spans="3:19" ht="12.75" customHeight="1">
      <c r="C18" s="72" t="s">
        <v>44</v>
      </c>
      <c r="D18" s="156"/>
      <c r="E18" s="73"/>
      <c r="F18" s="72"/>
      <c r="G18" s="237"/>
      <c r="H18" s="77"/>
      <c r="I18" s="2"/>
      <c r="K18" s="2"/>
      <c r="L18" s="59"/>
      <c r="M18" s="3"/>
      <c r="N18" s="2"/>
      <c r="O18" s="2"/>
      <c r="P18" s="2"/>
      <c r="Q18" s="2"/>
      <c r="R18" s="2"/>
      <c r="S18" s="2"/>
    </row>
    <row r="19" spans="3:19" ht="12.75" customHeight="1">
      <c r="C19" s="74" t="s">
        <v>45</v>
      </c>
      <c r="D19" s="157">
        <f aca="true" t="shared" si="2" ref="D19:H22">+((D5/D4)-1)*100</f>
        <v>138.3771600300526</v>
      </c>
      <c r="E19" s="71">
        <f t="shared" si="2"/>
        <v>155.60829051641556</v>
      </c>
      <c r="F19" s="236">
        <f t="shared" si="2"/>
        <v>30.07662835249043</v>
      </c>
      <c r="G19" s="238">
        <f t="shared" si="2"/>
        <v>15.716180371352785</v>
      </c>
      <c r="H19" s="71">
        <f t="shared" si="2"/>
        <v>211.1801242236025</v>
      </c>
      <c r="I19" s="2"/>
      <c r="K19" s="2"/>
      <c r="L19" s="59"/>
      <c r="M19" s="3"/>
      <c r="N19" s="2"/>
      <c r="O19" s="2"/>
      <c r="P19" s="2"/>
      <c r="Q19" s="2"/>
      <c r="R19" s="2"/>
      <c r="S19" s="2"/>
    </row>
    <row r="20" spans="3:19" ht="12.75" customHeight="1">
      <c r="C20" s="74" t="s">
        <v>46</v>
      </c>
      <c r="D20" s="157">
        <f t="shared" si="2"/>
        <v>32.32791225416036</v>
      </c>
      <c r="E20" s="71">
        <f t="shared" si="2"/>
        <v>26.484166056249258</v>
      </c>
      <c r="F20" s="236">
        <f t="shared" si="2"/>
        <v>104.50241952451083</v>
      </c>
      <c r="G20" s="238">
        <f t="shared" si="2"/>
        <v>310.77363896848135</v>
      </c>
      <c r="H20" s="71">
        <f t="shared" si="2"/>
        <v>58.04391217564871</v>
      </c>
      <c r="I20" s="2"/>
      <c r="K20" s="2"/>
      <c r="L20" s="59"/>
      <c r="M20" s="3"/>
      <c r="N20" s="2"/>
      <c r="O20" s="2"/>
      <c r="P20" s="2"/>
      <c r="Q20" s="2"/>
      <c r="R20" s="2"/>
      <c r="S20" s="2"/>
    </row>
    <row r="21" spans="3:19" ht="12.75" customHeight="1">
      <c r="C21" s="74" t="s">
        <v>74</v>
      </c>
      <c r="D21" s="157">
        <f t="shared" si="2"/>
        <v>47.195426938192206</v>
      </c>
      <c r="E21" s="71">
        <f t="shared" si="2"/>
        <v>41.422222222222224</v>
      </c>
      <c r="F21" s="236">
        <f t="shared" si="2"/>
        <v>91.2962962962963</v>
      </c>
      <c r="G21" s="238">
        <f t="shared" si="2"/>
        <v>-16.51785714285714</v>
      </c>
      <c r="H21" s="71">
        <f t="shared" si="2"/>
        <v>42.43495832280879</v>
      </c>
      <c r="I21" s="2"/>
      <c r="J21" s="12"/>
      <c r="K21" s="2"/>
      <c r="L21" s="59"/>
      <c r="M21" s="3"/>
      <c r="N21" s="2"/>
      <c r="O21" s="2"/>
      <c r="P21" s="2"/>
      <c r="Q21" s="2"/>
      <c r="R21" s="2"/>
      <c r="S21" s="2"/>
    </row>
    <row r="22" spans="3:19" ht="12.75" customHeight="1">
      <c r="C22" s="75" t="s">
        <v>111</v>
      </c>
      <c r="D22" s="157">
        <f t="shared" si="2"/>
        <v>5.274271844660183</v>
      </c>
      <c r="E22" s="71">
        <f t="shared" si="2"/>
        <v>3.8664457269108388</v>
      </c>
      <c r="F22" s="236">
        <f t="shared" si="2"/>
        <v>13.224696138539315</v>
      </c>
      <c r="G22" s="238">
        <f t="shared" si="2"/>
        <v>9.040775401069512</v>
      </c>
      <c r="H22" s="71">
        <f t="shared" si="2"/>
        <v>73.47047348820712</v>
      </c>
      <c r="I22" s="2"/>
      <c r="K22" s="3"/>
      <c r="L22" s="59"/>
      <c r="M22" s="3"/>
      <c r="N22" s="2"/>
      <c r="O22" s="2"/>
      <c r="P22" s="2"/>
      <c r="Q22" s="2"/>
      <c r="R22" s="2"/>
      <c r="S22" s="2"/>
    </row>
    <row r="23" spans="3:19" ht="12.75">
      <c r="C23" s="114" t="s">
        <v>115</v>
      </c>
      <c r="D23" s="115"/>
      <c r="E23" s="92"/>
      <c r="F23" s="92"/>
      <c r="G23" s="92"/>
      <c r="H23" s="92"/>
      <c r="I23" s="3"/>
      <c r="K23" s="2"/>
      <c r="L23" s="2"/>
      <c r="M23" s="2"/>
      <c r="N23" s="2"/>
      <c r="O23" s="2"/>
      <c r="P23" s="2"/>
      <c r="Q23" s="2"/>
      <c r="R23" s="2"/>
      <c r="S23" s="2"/>
    </row>
    <row r="24" spans="3:9" ht="12.75">
      <c r="C24" s="63"/>
      <c r="D24" s="2"/>
      <c r="E24" s="2"/>
      <c r="F24" s="2"/>
      <c r="G24" s="2"/>
      <c r="H24" s="3"/>
      <c r="I24" s="2"/>
    </row>
    <row r="25" spans="3:11" ht="7.5" customHeight="1">
      <c r="C25" s="4"/>
      <c r="D25" s="2"/>
      <c r="E25" s="2"/>
      <c r="F25" s="2"/>
      <c r="G25" s="2"/>
      <c r="H25" s="2"/>
      <c r="I25" s="3"/>
      <c r="J25" s="2"/>
      <c r="K25" s="2"/>
    </row>
    <row r="26" spans="3:19" ht="19.5" customHeight="1">
      <c r="C26" s="91" t="s">
        <v>114</v>
      </c>
      <c r="D26" s="92"/>
      <c r="E26" s="92"/>
      <c r="F26" s="92"/>
      <c r="G26" s="92"/>
      <c r="H26" s="92"/>
      <c r="I26" s="92"/>
      <c r="J26" s="93"/>
      <c r="K26" s="116"/>
      <c r="L26" s="2"/>
      <c r="M26" s="2"/>
      <c r="N26" s="2"/>
      <c r="O26" s="2"/>
      <c r="P26" s="2"/>
      <c r="Q26" s="2"/>
      <c r="R26" s="2"/>
      <c r="S26" s="2"/>
    </row>
    <row r="27" spans="3:19" ht="25.5" customHeight="1">
      <c r="C27" s="103" t="s">
        <v>0</v>
      </c>
      <c r="D27" s="48" t="s">
        <v>22</v>
      </c>
      <c r="E27" s="49" t="s">
        <v>23</v>
      </c>
      <c r="F27" s="50" t="s">
        <v>24</v>
      </c>
      <c r="G27" s="49" t="s">
        <v>25</v>
      </c>
      <c r="H27" s="50" t="s">
        <v>26</v>
      </c>
      <c r="I27" s="49" t="s">
        <v>27</v>
      </c>
      <c r="J27" s="147" t="s">
        <v>1</v>
      </c>
      <c r="K27" s="116"/>
      <c r="L27" s="55"/>
      <c r="M27" s="2"/>
      <c r="N27" s="2"/>
      <c r="O27" s="2"/>
      <c r="P27" s="2"/>
      <c r="Q27" s="2"/>
      <c r="R27" s="2"/>
      <c r="S27" s="2"/>
    </row>
    <row r="28" spans="3:19" ht="12.75">
      <c r="C28" s="274">
        <v>2010</v>
      </c>
      <c r="D28" s="41" t="s">
        <v>16</v>
      </c>
      <c r="E28" s="42" t="s">
        <v>7</v>
      </c>
      <c r="F28" s="43" t="s">
        <v>6</v>
      </c>
      <c r="G28" s="42" t="s">
        <v>17</v>
      </c>
      <c r="H28" s="43" t="s">
        <v>13</v>
      </c>
      <c r="I28" s="42" t="s">
        <v>28</v>
      </c>
      <c r="J28" s="146" t="s">
        <v>29</v>
      </c>
      <c r="K28" s="116"/>
      <c r="L28" s="90"/>
      <c r="M28" s="2"/>
      <c r="N28" s="2"/>
      <c r="O28" s="2"/>
      <c r="P28" s="2"/>
      <c r="Q28" s="2"/>
      <c r="R28" s="2"/>
      <c r="S28" s="2"/>
    </row>
    <row r="29" spans="3:19" ht="12.75">
      <c r="C29" s="275"/>
      <c r="D29" s="38">
        <v>2249</v>
      </c>
      <c r="E29" s="39">
        <v>1632</v>
      </c>
      <c r="F29" s="40">
        <v>1115</v>
      </c>
      <c r="G29" s="39">
        <v>1020</v>
      </c>
      <c r="H29" s="40">
        <v>999</v>
      </c>
      <c r="I29" s="39">
        <v>5106</v>
      </c>
      <c r="J29" s="150">
        <v>12121</v>
      </c>
      <c r="K29" s="116"/>
      <c r="L29" s="87"/>
      <c r="M29" s="2"/>
      <c r="N29" s="2"/>
      <c r="O29" s="2"/>
      <c r="P29" s="2"/>
      <c r="Q29" s="2"/>
      <c r="R29" s="2"/>
      <c r="S29" s="2"/>
    </row>
    <row r="30" spans="3:18" ht="12.75">
      <c r="C30" s="276">
        <v>2011</v>
      </c>
      <c r="D30" s="41" t="s">
        <v>7</v>
      </c>
      <c r="E30" s="42" t="s">
        <v>14</v>
      </c>
      <c r="F30" s="43" t="s">
        <v>15</v>
      </c>
      <c r="G30" s="42" t="s">
        <v>8</v>
      </c>
      <c r="H30" s="43" t="s">
        <v>19</v>
      </c>
      <c r="I30" s="42" t="s">
        <v>28</v>
      </c>
      <c r="J30" s="146" t="s">
        <v>29</v>
      </c>
      <c r="K30" s="116"/>
      <c r="L30" s="2"/>
      <c r="M30" s="2">
        <v>2012</v>
      </c>
      <c r="N30" s="2">
        <v>2013</v>
      </c>
      <c r="O30" s="2">
        <v>2014</v>
      </c>
      <c r="P30" s="2">
        <v>2015</v>
      </c>
      <c r="Q30" s="7">
        <v>2016</v>
      </c>
      <c r="R30" s="7">
        <v>2017</v>
      </c>
    </row>
    <row r="31" spans="3:18" ht="12.75">
      <c r="C31" s="276">
        <v>2011</v>
      </c>
      <c r="D31" s="38">
        <v>7030</v>
      </c>
      <c r="E31" s="39">
        <v>4805</v>
      </c>
      <c r="F31" s="40">
        <v>3402</v>
      </c>
      <c r="G31" s="39">
        <v>2607</v>
      </c>
      <c r="H31" s="40">
        <v>2095</v>
      </c>
      <c r="I31" s="39">
        <v>17411</v>
      </c>
      <c r="J31" s="150">
        <v>37350</v>
      </c>
      <c r="K31" s="116"/>
      <c r="L31" s="46" t="s">
        <v>7</v>
      </c>
      <c r="M31" s="69">
        <v>1613</v>
      </c>
      <c r="N31" s="69">
        <v>3519</v>
      </c>
      <c r="O31" s="69">
        <v>10040</v>
      </c>
      <c r="P31" s="69">
        <v>18174</v>
      </c>
      <c r="Q31" s="38">
        <v>27289</v>
      </c>
      <c r="R31" s="38">
        <v>25964</v>
      </c>
    </row>
    <row r="32" spans="3:18" ht="12.75">
      <c r="C32" s="274">
        <v>2012</v>
      </c>
      <c r="D32" s="41" t="s">
        <v>6</v>
      </c>
      <c r="E32" s="42" t="s">
        <v>7</v>
      </c>
      <c r="F32" s="43" t="s">
        <v>13</v>
      </c>
      <c r="G32" s="42" t="s">
        <v>10</v>
      </c>
      <c r="H32" s="43" t="s">
        <v>14</v>
      </c>
      <c r="I32" s="42" t="s">
        <v>28</v>
      </c>
      <c r="J32" s="146" t="s">
        <v>29</v>
      </c>
      <c r="K32" s="116"/>
      <c r="L32" s="239" t="s">
        <v>43</v>
      </c>
      <c r="M32" s="69">
        <v>566</v>
      </c>
      <c r="N32" s="69">
        <v>464</v>
      </c>
      <c r="O32" s="69">
        <v>4582</v>
      </c>
      <c r="P32" s="69">
        <v>6056</v>
      </c>
      <c r="Q32" s="69">
        <v>6818</v>
      </c>
      <c r="R32" s="69">
        <v>12731</v>
      </c>
    </row>
    <row r="33" spans="3:18" ht="12.75">
      <c r="C33" s="276"/>
      <c r="D33" s="38">
        <v>2601</v>
      </c>
      <c r="E33" s="39">
        <v>1613</v>
      </c>
      <c r="F33" s="40">
        <v>1495</v>
      </c>
      <c r="G33" s="39">
        <v>939</v>
      </c>
      <c r="H33" s="40">
        <v>893</v>
      </c>
      <c r="I33" s="39">
        <v>9811</v>
      </c>
      <c r="J33" s="150">
        <v>17352</v>
      </c>
      <c r="K33" s="116"/>
      <c r="L33" s="46" t="s">
        <v>6</v>
      </c>
      <c r="M33" s="69">
        <v>2601</v>
      </c>
      <c r="N33" s="69">
        <v>3232</v>
      </c>
      <c r="O33" s="69">
        <v>7064</v>
      </c>
      <c r="P33" s="69">
        <v>10403</v>
      </c>
      <c r="Q33" s="39">
        <v>13660</v>
      </c>
      <c r="R33" s="40">
        <v>9728</v>
      </c>
    </row>
    <row r="34" spans="3:18" ht="12.75">
      <c r="C34" s="274">
        <v>2013</v>
      </c>
      <c r="D34" s="41" t="s">
        <v>6</v>
      </c>
      <c r="E34" s="42" t="s">
        <v>7</v>
      </c>
      <c r="F34" s="43" t="s">
        <v>11</v>
      </c>
      <c r="G34" s="42" t="s">
        <v>12</v>
      </c>
      <c r="H34" s="43" t="s">
        <v>13</v>
      </c>
      <c r="I34" s="42" t="s">
        <v>28</v>
      </c>
      <c r="J34" s="146" t="s">
        <v>29</v>
      </c>
      <c r="K34" s="116"/>
      <c r="L34" s="46" t="s">
        <v>9</v>
      </c>
      <c r="M34" s="69">
        <v>321</v>
      </c>
      <c r="N34" s="69">
        <v>1760</v>
      </c>
      <c r="O34" s="69">
        <v>8477</v>
      </c>
      <c r="P34" s="69">
        <v>8022</v>
      </c>
      <c r="Q34" s="40">
        <v>9040</v>
      </c>
      <c r="R34" s="39">
        <v>9085</v>
      </c>
    </row>
    <row r="35" spans="3:18" ht="12.75">
      <c r="C35" s="276">
        <v>2013</v>
      </c>
      <c r="D35" s="38">
        <v>3232</v>
      </c>
      <c r="E35" s="39">
        <v>3519</v>
      </c>
      <c r="F35" s="40">
        <v>2774</v>
      </c>
      <c r="G35" s="39">
        <v>2109</v>
      </c>
      <c r="H35" s="40">
        <v>2056</v>
      </c>
      <c r="I35" s="39">
        <v>12930</v>
      </c>
      <c r="J35" s="150">
        <v>26620</v>
      </c>
      <c r="K35" s="116"/>
      <c r="L35" s="46" t="s">
        <v>10</v>
      </c>
      <c r="M35" s="69">
        <v>939</v>
      </c>
      <c r="N35" s="69">
        <v>1021</v>
      </c>
      <c r="O35" s="69">
        <v>4615</v>
      </c>
      <c r="P35" s="69">
        <v>6386</v>
      </c>
      <c r="Q35" s="39">
        <v>7723</v>
      </c>
      <c r="R35" s="40">
        <v>8680</v>
      </c>
    </row>
    <row r="36" spans="3:13" ht="12.75">
      <c r="C36" s="274">
        <v>2014</v>
      </c>
      <c r="D36" s="44" t="s">
        <v>7</v>
      </c>
      <c r="E36" s="45" t="s">
        <v>8</v>
      </c>
      <c r="F36" s="46" t="s">
        <v>9</v>
      </c>
      <c r="G36" s="45" t="s">
        <v>6</v>
      </c>
      <c r="H36" s="46" t="s">
        <v>10</v>
      </c>
      <c r="I36" s="45" t="s">
        <v>28</v>
      </c>
      <c r="J36" s="149" t="s">
        <v>29</v>
      </c>
      <c r="K36" s="116"/>
      <c r="L36" s="90"/>
      <c r="M36" s="2"/>
    </row>
    <row r="37" spans="3:13" ht="12.75">
      <c r="C37" s="275"/>
      <c r="D37" s="38">
        <v>10040</v>
      </c>
      <c r="E37" s="39">
        <v>9692</v>
      </c>
      <c r="F37" s="40">
        <v>8477</v>
      </c>
      <c r="G37" s="39">
        <v>7064</v>
      </c>
      <c r="H37" s="40">
        <v>4615</v>
      </c>
      <c r="I37" s="39">
        <v>23568</v>
      </c>
      <c r="J37" s="150">
        <v>63456</v>
      </c>
      <c r="K37" s="116"/>
      <c r="L37" s="87"/>
      <c r="M37" s="2"/>
    </row>
    <row r="38" spans="3:13" ht="12.75">
      <c r="C38" s="274">
        <v>2015</v>
      </c>
      <c r="D38" s="44" t="s">
        <v>7</v>
      </c>
      <c r="E38" s="45" t="s">
        <v>6</v>
      </c>
      <c r="F38" s="46" t="s">
        <v>9</v>
      </c>
      <c r="G38" s="42" t="s">
        <v>10</v>
      </c>
      <c r="H38" s="46" t="s">
        <v>43</v>
      </c>
      <c r="I38" s="45" t="s">
        <v>28</v>
      </c>
      <c r="J38" s="149" t="s">
        <v>29</v>
      </c>
      <c r="K38" s="116"/>
      <c r="L38" s="90"/>
      <c r="M38" s="2"/>
    </row>
    <row r="39" spans="3:19" ht="12.75">
      <c r="C39" s="275"/>
      <c r="D39" s="38">
        <v>18174</v>
      </c>
      <c r="E39" s="39">
        <v>10403</v>
      </c>
      <c r="F39" s="40">
        <v>8022</v>
      </c>
      <c r="G39" s="39">
        <v>6386</v>
      </c>
      <c r="H39" s="40">
        <v>6056</v>
      </c>
      <c r="I39" s="39">
        <v>34929</v>
      </c>
      <c r="J39" s="150">
        <v>83970</v>
      </c>
      <c r="K39" s="116"/>
      <c r="L39" s="87"/>
      <c r="M39" s="59"/>
      <c r="N39" s="2"/>
      <c r="O39" s="2"/>
      <c r="P39" s="2"/>
      <c r="Q39" s="2"/>
      <c r="R39" s="2"/>
      <c r="S39" s="2"/>
    </row>
    <row r="40" spans="3:19" ht="12.75">
      <c r="C40" s="274">
        <v>2016</v>
      </c>
      <c r="D40" s="44" t="s">
        <v>7</v>
      </c>
      <c r="E40" s="45" t="s">
        <v>6</v>
      </c>
      <c r="F40" s="46" t="s">
        <v>9</v>
      </c>
      <c r="G40" s="42" t="s">
        <v>10</v>
      </c>
      <c r="H40" s="46" t="s">
        <v>12</v>
      </c>
      <c r="I40" s="45" t="s">
        <v>28</v>
      </c>
      <c r="J40" s="149" t="s">
        <v>29</v>
      </c>
      <c r="K40" s="116"/>
      <c r="L40" s="87"/>
      <c r="M40" s="2"/>
      <c r="N40" s="2"/>
      <c r="O40" s="2"/>
      <c r="P40" s="2"/>
      <c r="Q40" s="2"/>
      <c r="R40" s="2"/>
      <c r="S40" s="2"/>
    </row>
    <row r="41" spans="3:19" ht="12.75">
      <c r="C41" s="275"/>
      <c r="D41" s="38">
        <v>27289</v>
      </c>
      <c r="E41" s="39">
        <v>13660</v>
      </c>
      <c r="F41" s="40">
        <v>9040</v>
      </c>
      <c r="G41" s="39">
        <v>7723</v>
      </c>
      <c r="H41" s="40">
        <v>7472</v>
      </c>
      <c r="I41" s="39">
        <v>58416</v>
      </c>
      <c r="J41" s="150">
        <v>123600</v>
      </c>
      <c r="K41" s="116"/>
      <c r="L41" s="87"/>
      <c r="M41" s="2"/>
      <c r="N41" s="2"/>
      <c r="O41" s="2"/>
      <c r="P41" s="2"/>
      <c r="Q41" s="2"/>
      <c r="R41" s="2"/>
      <c r="S41" s="2"/>
    </row>
    <row r="42" spans="3:19" ht="12.75">
      <c r="C42" s="274">
        <v>2017</v>
      </c>
      <c r="D42" s="44" t="s">
        <v>7</v>
      </c>
      <c r="E42" s="45" t="s">
        <v>43</v>
      </c>
      <c r="F42" s="46" t="s">
        <v>6</v>
      </c>
      <c r="G42" s="42" t="s">
        <v>9</v>
      </c>
      <c r="H42" s="46" t="s">
        <v>10</v>
      </c>
      <c r="I42" s="45" t="s">
        <v>28</v>
      </c>
      <c r="J42" s="149" t="s">
        <v>29</v>
      </c>
      <c r="K42" s="116"/>
      <c r="L42" s="87"/>
      <c r="M42" s="2"/>
      <c r="N42" s="2"/>
      <c r="O42" s="2"/>
      <c r="P42" s="2"/>
      <c r="Q42" s="2"/>
      <c r="R42" s="2"/>
      <c r="S42" s="2"/>
    </row>
    <row r="43" spans="3:19" ht="12.75">
      <c r="C43" s="275"/>
      <c r="D43" s="38">
        <v>25964</v>
      </c>
      <c r="E43" s="39">
        <v>12731</v>
      </c>
      <c r="F43" s="40">
        <v>9728</v>
      </c>
      <c r="G43" s="39">
        <v>9085</v>
      </c>
      <c r="H43" s="40">
        <v>8680</v>
      </c>
      <c r="I43" s="39">
        <v>63931</v>
      </c>
      <c r="J43" s="150">
        <v>130119</v>
      </c>
      <c r="K43" s="116"/>
      <c r="L43" s="87"/>
      <c r="M43" s="2"/>
      <c r="N43" s="2"/>
      <c r="O43" s="2"/>
      <c r="P43" s="2"/>
      <c r="Q43" s="2"/>
      <c r="R43" s="2"/>
      <c r="S43" s="2"/>
    </row>
    <row r="44" spans="3:19" ht="12.75">
      <c r="C44" s="104"/>
      <c r="D44" s="69"/>
      <c r="E44" s="69"/>
      <c r="F44" s="69"/>
      <c r="G44" s="69"/>
      <c r="H44" s="69"/>
      <c r="I44" s="69"/>
      <c r="J44" s="89"/>
      <c r="K44" s="116"/>
      <c r="L44" s="87"/>
      <c r="M44" s="2"/>
      <c r="N44" s="2"/>
      <c r="O44" s="2"/>
      <c r="P44" s="2"/>
      <c r="Q44" s="2"/>
      <c r="R44" s="2"/>
      <c r="S44" s="2"/>
    </row>
    <row r="45" spans="3:19" ht="12.75">
      <c r="C45" s="99" t="s">
        <v>40</v>
      </c>
      <c r="D45" s="69"/>
      <c r="E45" s="69"/>
      <c r="F45" s="69"/>
      <c r="G45" s="69"/>
      <c r="H45" s="69"/>
      <c r="I45" s="69"/>
      <c r="J45" s="89"/>
      <c r="K45" s="116"/>
      <c r="L45" s="87"/>
      <c r="M45" s="59"/>
      <c r="N45" s="2"/>
      <c r="O45" s="2"/>
      <c r="P45" s="2"/>
      <c r="Q45" s="2"/>
      <c r="R45" s="2"/>
      <c r="S45" s="2"/>
    </row>
    <row r="46" spans="3:19" ht="27" customHeight="1">
      <c r="C46" s="103" t="s">
        <v>0</v>
      </c>
      <c r="D46" s="48" t="s">
        <v>22</v>
      </c>
      <c r="E46" s="49" t="s">
        <v>23</v>
      </c>
      <c r="F46" s="50" t="s">
        <v>24</v>
      </c>
      <c r="G46" s="49" t="s">
        <v>25</v>
      </c>
      <c r="H46" s="50" t="s">
        <v>26</v>
      </c>
      <c r="I46" s="49" t="s">
        <v>27</v>
      </c>
      <c r="J46" s="147" t="s">
        <v>1</v>
      </c>
      <c r="K46" s="116"/>
      <c r="L46" s="87"/>
      <c r="M46" s="2"/>
      <c r="N46" s="2"/>
      <c r="O46" s="2"/>
      <c r="P46" s="2"/>
      <c r="Q46" s="2"/>
      <c r="R46" s="2"/>
      <c r="S46" s="2"/>
    </row>
    <row r="47" spans="3:19" ht="12.75">
      <c r="C47" s="274">
        <v>2010</v>
      </c>
      <c r="D47" s="41" t="s">
        <v>16</v>
      </c>
      <c r="E47" s="42" t="s">
        <v>7</v>
      </c>
      <c r="F47" s="43" t="s">
        <v>6</v>
      </c>
      <c r="G47" s="42" t="s">
        <v>17</v>
      </c>
      <c r="H47" s="43" t="s">
        <v>13</v>
      </c>
      <c r="I47" s="42" t="s">
        <v>28</v>
      </c>
      <c r="J47" s="146" t="s">
        <v>29</v>
      </c>
      <c r="K47" s="116"/>
      <c r="L47" s="87"/>
      <c r="M47" s="2"/>
      <c r="N47" s="2"/>
      <c r="O47" s="2"/>
      <c r="P47" s="2"/>
      <c r="Q47" s="2"/>
      <c r="R47" s="2"/>
      <c r="S47" s="2"/>
    </row>
    <row r="48" spans="3:19" ht="12.75">
      <c r="C48" s="275"/>
      <c r="D48" s="70">
        <f>+D29/$J29*100</f>
        <v>18.554574705057338</v>
      </c>
      <c r="E48" s="70">
        <f aca="true" t="shared" si="3" ref="E48:J58">+E29/$J29*100</f>
        <v>13.464235624123422</v>
      </c>
      <c r="F48" s="70">
        <f t="shared" si="3"/>
        <v>9.198910980942166</v>
      </c>
      <c r="G48" s="70">
        <f t="shared" si="3"/>
        <v>8.415147265077138</v>
      </c>
      <c r="H48" s="70">
        <f t="shared" si="3"/>
        <v>8.24189423314908</v>
      </c>
      <c r="I48" s="70">
        <f t="shared" si="3"/>
        <v>42.125237191650854</v>
      </c>
      <c r="J48" s="148">
        <f t="shared" si="3"/>
        <v>100</v>
      </c>
      <c r="K48" s="116"/>
      <c r="L48" s="87"/>
      <c r="M48" s="2"/>
      <c r="N48" s="2"/>
      <c r="O48" s="2"/>
      <c r="P48" s="2"/>
      <c r="Q48" s="2"/>
      <c r="R48" s="2"/>
      <c r="S48" s="2"/>
    </row>
    <row r="49" spans="3:19" ht="12.75">
      <c r="C49" s="276">
        <v>2011</v>
      </c>
      <c r="D49" s="41" t="s">
        <v>7</v>
      </c>
      <c r="E49" s="42" t="s">
        <v>14</v>
      </c>
      <c r="F49" s="43" t="s">
        <v>15</v>
      </c>
      <c r="G49" s="42" t="s">
        <v>8</v>
      </c>
      <c r="H49" s="43" t="s">
        <v>19</v>
      </c>
      <c r="I49" s="42" t="s">
        <v>28</v>
      </c>
      <c r="J49" s="146" t="s">
        <v>29</v>
      </c>
      <c r="K49" s="116"/>
      <c r="L49" s="87"/>
      <c r="M49" s="2"/>
      <c r="N49" s="2"/>
      <c r="O49" s="2"/>
      <c r="P49" s="2"/>
      <c r="Q49" s="2"/>
      <c r="R49" s="2"/>
      <c r="S49" s="2"/>
    </row>
    <row r="50" spans="3:19" ht="12.75">
      <c r="C50" s="276">
        <v>2011</v>
      </c>
      <c r="D50" s="70">
        <f>+D31/$J31*100</f>
        <v>18.821954484605087</v>
      </c>
      <c r="E50" s="70">
        <f t="shared" si="3"/>
        <v>12.86479250334672</v>
      </c>
      <c r="F50" s="70">
        <f t="shared" si="3"/>
        <v>9.10843373493976</v>
      </c>
      <c r="G50" s="70">
        <f t="shared" si="3"/>
        <v>6.979919678714859</v>
      </c>
      <c r="H50" s="70">
        <f t="shared" si="3"/>
        <v>5.609103078982597</v>
      </c>
      <c r="I50" s="70">
        <f t="shared" si="3"/>
        <v>46.61579651941098</v>
      </c>
      <c r="J50" s="148">
        <f t="shared" si="3"/>
        <v>100</v>
      </c>
      <c r="K50" s="116"/>
      <c r="L50" s="87"/>
      <c r="M50" s="2"/>
      <c r="N50" s="2"/>
      <c r="O50" s="2"/>
      <c r="P50" s="2"/>
      <c r="Q50" s="2"/>
      <c r="R50" s="2"/>
      <c r="S50" s="2"/>
    </row>
    <row r="51" spans="3:19" ht="12.75">
      <c r="C51" s="274">
        <v>2012</v>
      </c>
      <c r="D51" s="41" t="s">
        <v>6</v>
      </c>
      <c r="E51" s="42" t="s">
        <v>7</v>
      </c>
      <c r="F51" s="43" t="s">
        <v>13</v>
      </c>
      <c r="G51" s="42" t="s">
        <v>10</v>
      </c>
      <c r="H51" s="43" t="s">
        <v>14</v>
      </c>
      <c r="I51" s="42" t="s">
        <v>28</v>
      </c>
      <c r="J51" s="146" t="s">
        <v>29</v>
      </c>
      <c r="K51" s="116"/>
      <c r="L51" s="87"/>
      <c r="M51" s="2"/>
      <c r="N51" s="2"/>
      <c r="O51" s="2"/>
      <c r="P51" s="2"/>
      <c r="Q51" s="2"/>
      <c r="R51" s="2"/>
      <c r="S51" s="2"/>
    </row>
    <row r="52" spans="3:19" ht="12.75">
      <c r="C52" s="276"/>
      <c r="D52" s="70">
        <f>+D33/$J33*100</f>
        <v>14.989626556016598</v>
      </c>
      <c r="E52" s="70">
        <f t="shared" si="3"/>
        <v>9.295758414015676</v>
      </c>
      <c r="F52" s="70">
        <f t="shared" si="3"/>
        <v>8.61572153065929</v>
      </c>
      <c r="G52" s="70">
        <f t="shared" si="3"/>
        <v>5.411479944674966</v>
      </c>
      <c r="H52" s="70">
        <f t="shared" si="3"/>
        <v>5.146380820654679</v>
      </c>
      <c r="I52" s="70">
        <f t="shared" si="3"/>
        <v>56.54103273397879</v>
      </c>
      <c r="J52" s="148">
        <f t="shared" si="3"/>
        <v>100</v>
      </c>
      <c r="K52" s="116"/>
      <c r="L52" s="87"/>
      <c r="M52" s="2"/>
      <c r="N52" s="2"/>
      <c r="O52" s="2"/>
      <c r="P52" s="2"/>
      <c r="Q52" s="2"/>
      <c r="R52" s="2"/>
      <c r="S52" s="2"/>
    </row>
    <row r="53" spans="3:19" ht="12.75">
      <c r="C53" s="274">
        <v>2013</v>
      </c>
      <c r="D53" s="41" t="s">
        <v>6</v>
      </c>
      <c r="E53" s="42" t="s">
        <v>7</v>
      </c>
      <c r="F53" s="43" t="s">
        <v>11</v>
      </c>
      <c r="G53" s="42" t="s">
        <v>12</v>
      </c>
      <c r="H53" s="43" t="s">
        <v>13</v>
      </c>
      <c r="I53" s="42" t="s">
        <v>28</v>
      </c>
      <c r="J53" s="146" t="s">
        <v>29</v>
      </c>
      <c r="K53" s="116"/>
      <c r="L53" s="87"/>
      <c r="M53" s="2"/>
      <c r="N53" s="2"/>
      <c r="O53" s="2"/>
      <c r="P53" s="2"/>
      <c r="Q53" s="2"/>
      <c r="R53" s="2"/>
      <c r="S53" s="2"/>
    </row>
    <row r="54" spans="3:19" ht="12.75">
      <c r="C54" s="276">
        <v>2013</v>
      </c>
      <c r="D54" s="70">
        <f>+D35/$J35*100</f>
        <v>12.141247182569497</v>
      </c>
      <c r="E54" s="70">
        <f t="shared" si="3"/>
        <v>13.219383921863262</v>
      </c>
      <c r="F54" s="70">
        <f t="shared" si="3"/>
        <v>10.420736288504884</v>
      </c>
      <c r="G54" s="70">
        <f t="shared" si="3"/>
        <v>7.922614575507138</v>
      </c>
      <c r="H54" s="70">
        <f t="shared" si="3"/>
        <v>7.72351615326822</v>
      </c>
      <c r="I54" s="70">
        <f t="shared" si="3"/>
        <v>48.572501878287</v>
      </c>
      <c r="J54" s="148">
        <f t="shared" si="3"/>
        <v>100</v>
      </c>
      <c r="K54" s="116"/>
      <c r="L54" s="87"/>
      <c r="M54" s="2"/>
      <c r="N54" s="2"/>
      <c r="O54" s="2"/>
      <c r="P54" s="2"/>
      <c r="Q54" s="2"/>
      <c r="R54" s="2"/>
      <c r="S54" s="2"/>
    </row>
    <row r="55" spans="3:19" ht="12.75">
      <c r="C55" s="274">
        <v>2014</v>
      </c>
      <c r="D55" s="44" t="s">
        <v>7</v>
      </c>
      <c r="E55" s="45" t="s">
        <v>8</v>
      </c>
      <c r="F55" s="46" t="s">
        <v>9</v>
      </c>
      <c r="G55" s="45" t="s">
        <v>6</v>
      </c>
      <c r="H55" s="46" t="s">
        <v>10</v>
      </c>
      <c r="I55" s="45" t="s">
        <v>28</v>
      </c>
      <c r="J55" s="149" t="s">
        <v>29</v>
      </c>
      <c r="K55" s="116"/>
      <c r="L55" s="87"/>
      <c r="M55" s="2"/>
      <c r="N55" s="2"/>
      <c r="O55" s="2"/>
      <c r="P55" s="2"/>
      <c r="Q55" s="2"/>
      <c r="R55" s="2"/>
      <c r="S55" s="2"/>
    </row>
    <row r="56" spans="3:19" ht="12.75">
      <c r="C56" s="275"/>
      <c r="D56" s="70">
        <f>+D37/$J37*100</f>
        <v>15.821986888552697</v>
      </c>
      <c r="E56" s="70">
        <f t="shared" si="3"/>
        <v>15.273575390821986</v>
      </c>
      <c r="F56" s="70">
        <f t="shared" si="3"/>
        <v>13.358862834089763</v>
      </c>
      <c r="G56" s="70">
        <f t="shared" si="3"/>
        <v>11.132123045890067</v>
      </c>
      <c r="H56" s="70">
        <f t="shared" si="3"/>
        <v>7.272755925365608</v>
      </c>
      <c r="I56" s="70">
        <f t="shared" si="3"/>
        <v>37.14069591527988</v>
      </c>
      <c r="J56" s="148">
        <f t="shared" si="3"/>
        <v>100</v>
      </c>
      <c r="K56" s="116"/>
      <c r="L56" s="87"/>
      <c r="M56" s="2"/>
      <c r="N56" s="2"/>
      <c r="O56" s="2"/>
      <c r="P56" s="2"/>
      <c r="Q56" s="2"/>
      <c r="R56" s="2"/>
      <c r="S56" s="2"/>
    </row>
    <row r="57" spans="3:19" ht="12.75">
      <c r="C57" s="274">
        <v>2015</v>
      </c>
      <c r="D57" s="44" t="s">
        <v>7</v>
      </c>
      <c r="E57" s="45" t="s">
        <v>6</v>
      </c>
      <c r="F57" s="46" t="s">
        <v>9</v>
      </c>
      <c r="G57" s="42" t="s">
        <v>10</v>
      </c>
      <c r="H57" s="46" t="s">
        <v>43</v>
      </c>
      <c r="I57" s="45" t="s">
        <v>28</v>
      </c>
      <c r="J57" s="149" t="s">
        <v>29</v>
      </c>
      <c r="K57" s="116"/>
      <c r="L57" s="87"/>
      <c r="M57" s="2"/>
      <c r="N57" s="2"/>
      <c r="O57" s="2"/>
      <c r="P57" s="2"/>
      <c r="Q57" s="2"/>
      <c r="R57" s="2"/>
      <c r="S57" s="2"/>
    </row>
    <row r="58" spans="3:19" ht="12.75">
      <c r="C58" s="275"/>
      <c r="D58" s="70">
        <f>+D39/$J39*100</f>
        <v>21.64344408717399</v>
      </c>
      <c r="E58" s="70">
        <f t="shared" si="3"/>
        <v>12.388948433964512</v>
      </c>
      <c r="F58" s="70">
        <f t="shared" si="3"/>
        <v>9.553411932833153</v>
      </c>
      <c r="G58" s="70">
        <f t="shared" si="3"/>
        <v>7.605097058473264</v>
      </c>
      <c r="H58" s="70">
        <f t="shared" si="3"/>
        <v>7.2120995593664405</v>
      </c>
      <c r="I58" s="70">
        <f>+I39/$J39*100</f>
        <v>41.59699892818864</v>
      </c>
      <c r="J58" s="148">
        <f t="shared" si="3"/>
        <v>100</v>
      </c>
      <c r="K58" s="116"/>
      <c r="L58" s="87"/>
      <c r="M58" s="2"/>
      <c r="N58" s="2"/>
      <c r="O58" s="2"/>
      <c r="P58" s="2"/>
      <c r="Q58" s="2"/>
      <c r="R58" s="2"/>
      <c r="S58" s="2"/>
    </row>
    <row r="59" spans="3:19" ht="12.75">
      <c r="C59" s="274">
        <v>2016</v>
      </c>
      <c r="D59" s="44" t="s">
        <v>7</v>
      </c>
      <c r="E59" s="45" t="s">
        <v>6</v>
      </c>
      <c r="F59" s="46" t="s">
        <v>9</v>
      </c>
      <c r="G59" s="42" t="s">
        <v>10</v>
      </c>
      <c r="H59" s="46" t="s">
        <v>43</v>
      </c>
      <c r="I59" s="45" t="s">
        <v>28</v>
      </c>
      <c r="J59" s="149" t="s">
        <v>29</v>
      </c>
      <c r="K59" s="116"/>
      <c r="L59" s="87"/>
      <c r="M59" s="2"/>
      <c r="N59" s="2"/>
      <c r="O59" s="2"/>
      <c r="P59" s="2"/>
      <c r="Q59" s="2"/>
      <c r="R59" s="2"/>
      <c r="S59" s="2"/>
    </row>
    <row r="60" spans="3:19" ht="12.75">
      <c r="C60" s="275"/>
      <c r="D60" s="70">
        <f>+D41/$J41*100</f>
        <v>22.07847896440129</v>
      </c>
      <c r="E60" s="70">
        <f aca="true" t="shared" si="4" ref="E60:J60">+E41/$J41*100</f>
        <v>11.051779935275082</v>
      </c>
      <c r="F60" s="70">
        <f t="shared" si="4"/>
        <v>7.313915857605179</v>
      </c>
      <c r="G60" s="70">
        <f t="shared" si="4"/>
        <v>6.248381877022654</v>
      </c>
      <c r="H60" s="70">
        <f t="shared" si="4"/>
        <v>6.045307443365696</v>
      </c>
      <c r="I60" s="70">
        <f t="shared" si="4"/>
        <v>47.262135922330096</v>
      </c>
      <c r="J60" s="148">
        <f t="shared" si="4"/>
        <v>100</v>
      </c>
      <c r="K60" s="116"/>
      <c r="L60" s="87"/>
      <c r="M60" s="2"/>
      <c r="N60" s="2"/>
      <c r="O60" s="2"/>
      <c r="P60" s="2"/>
      <c r="Q60" s="2"/>
      <c r="R60" s="2"/>
      <c r="S60" s="2"/>
    </row>
    <row r="61" spans="3:19" ht="12.75">
      <c r="C61" s="274">
        <v>2017</v>
      </c>
      <c r="D61" s="44" t="s">
        <v>7</v>
      </c>
      <c r="E61" s="45" t="s">
        <v>43</v>
      </c>
      <c r="F61" s="46" t="s">
        <v>6</v>
      </c>
      <c r="G61" s="42" t="s">
        <v>9</v>
      </c>
      <c r="H61" s="46" t="s">
        <v>10</v>
      </c>
      <c r="I61" s="45" t="s">
        <v>28</v>
      </c>
      <c r="J61" s="149" t="s">
        <v>29</v>
      </c>
      <c r="K61" s="116"/>
      <c r="L61" s="87"/>
      <c r="M61" s="2"/>
      <c r="N61" s="2"/>
      <c r="O61" s="2"/>
      <c r="P61" s="2"/>
      <c r="Q61" s="2"/>
      <c r="R61" s="2"/>
      <c r="S61" s="2"/>
    </row>
    <row r="62" spans="3:19" ht="12.75">
      <c r="C62" s="275"/>
      <c r="D62" s="70">
        <f>+D43/$J43*100</f>
        <v>19.954042069182826</v>
      </c>
      <c r="E62" s="70">
        <f aca="true" t="shared" si="5" ref="E62:J62">+E43/$J43*100</f>
        <v>9.784120689522666</v>
      </c>
      <c r="F62" s="70">
        <f t="shared" si="5"/>
        <v>7.476233294138443</v>
      </c>
      <c r="G62" s="70">
        <f t="shared" si="5"/>
        <v>6.982070258763132</v>
      </c>
      <c r="H62" s="70">
        <f t="shared" si="5"/>
        <v>6.670816713931094</v>
      </c>
      <c r="I62" s="70">
        <f t="shared" si="5"/>
        <v>49.132716974461836</v>
      </c>
      <c r="J62" s="148">
        <f t="shared" si="5"/>
        <v>100</v>
      </c>
      <c r="K62" s="116"/>
      <c r="L62" s="87"/>
      <c r="M62" s="2"/>
      <c r="N62" s="2"/>
      <c r="O62" s="2"/>
      <c r="P62" s="2"/>
      <c r="Q62" s="2"/>
      <c r="R62" s="2"/>
      <c r="S62" s="2"/>
    </row>
    <row r="63" spans="3:19" ht="12.75">
      <c r="C63" s="114" t="s">
        <v>115</v>
      </c>
      <c r="D63" s="117"/>
      <c r="E63" s="117"/>
      <c r="F63" s="117"/>
      <c r="G63" s="117"/>
      <c r="H63" s="117"/>
      <c r="I63" s="117"/>
      <c r="J63" s="117"/>
      <c r="K63" s="2"/>
      <c r="L63" s="87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1:14" ht="12.75">
      <c r="K65" s="7"/>
      <c r="N65" s="9"/>
    </row>
    <row r="66" ht="12.75">
      <c r="N66" s="8"/>
    </row>
    <row r="67" ht="12.75">
      <c r="N67" s="8"/>
    </row>
    <row r="68" ht="12.75">
      <c r="N68" s="8"/>
    </row>
    <row r="69" ht="12.75">
      <c r="N69" s="8"/>
    </row>
    <row r="70" ht="12.75">
      <c r="N70" s="8"/>
    </row>
    <row r="71" ht="12.75">
      <c r="N71" s="8"/>
    </row>
    <row r="72" ht="12.75">
      <c r="N72" s="8"/>
    </row>
    <row r="73" ht="12.75">
      <c r="N73" s="8"/>
    </row>
    <row r="74" ht="12.75">
      <c r="N74" s="8"/>
    </row>
    <row r="75" ht="12.75">
      <c r="N75" s="8"/>
    </row>
    <row r="76" ht="12.75">
      <c r="N76" s="8"/>
    </row>
    <row r="77" ht="12.75">
      <c r="N77" s="8"/>
    </row>
    <row r="78" ht="12.75">
      <c r="N78" s="8"/>
    </row>
    <row r="79" ht="12.75">
      <c r="N79" s="8"/>
    </row>
    <row r="80" ht="12.75">
      <c r="N80" s="8"/>
    </row>
    <row r="81" ht="12.75">
      <c r="N81" s="8"/>
    </row>
    <row r="82" ht="12.75">
      <c r="N82" s="8"/>
    </row>
    <row r="83" ht="12.75">
      <c r="N83" s="8"/>
    </row>
    <row r="84" ht="12.75">
      <c r="N84" s="8"/>
    </row>
    <row r="85" ht="12.75">
      <c r="N85" s="8"/>
    </row>
    <row r="86" ht="12.75">
      <c r="N86" s="8"/>
    </row>
    <row r="87" ht="12.75">
      <c r="N87" s="8"/>
    </row>
    <row r="88" ht="12.75">
      <c r="N88" s="8"/>
    </row>
    <row r="89" ht="12.75">
      <c r="N89" s="8"/>
    </row>
    <row r="90" ht="12.75">
      <c r="N90" s="8"/>
    </row>
    <row r="91" ht="12.75">
      <c r="N91" s="8"/>
    </row>
    <row r="92" ht="12.75">
      <c r="N92" s="8"/>
    </row>
    <row r="93" ht="12.75">
      <c r="N93" s="8"/>
    </row>
    <row r="94" ht="12.75">
      <c r="N94" s="8"/>
    </row>
    <row r="95" ht="12.75">
      <c r="N95" s="8"/>
    </row>
    <row r="96" ht="12.75">
      <c r="N96" s="8"/>
    </row>
    <row r="97" ht="12.75">
      <c r="N97" s="8"/>
    </row>
    <row r="98" ht="12.75">
      <c r="N98" s="8"/>
    </row>
    <row r="99" ht="12.75">
      <c r="N99" s="8"/>
    </row>
    <row r="100" ht="12.75">
      <c r="N100" s="8"/>
    </row>
    <row r="101" ht="12.75">
      <c r="N101" s="8"/>
    </row>
    <row r="102" ht="12.75">
      <c r="N102" s="8"/>
    </row>
    <row r="103" ht="12.75">
      <c r="N103" s="8"/>
    </row>
    <row r="104" ht="12.75">
      <c r="N104" s="8"/>
    </row>
    <row r="105" ht="12.75">
      <c r="N105" s="8"/>
    </row>
    <row r="106" ht="12.75">
      <c r="N106" s="8"/>
    </row>
    <row r="107" ht="12.75">
      <c r="N107" s="8"/>
    </row>
    <row r="108" ht="12.75">
      <c r="N108" s="8"/>
    </row>
    <row r="109" ht="12.75">
      <c r="N109" s="8"/>
    </row>
    <row r="110" ht="12.75">
      <c r="N110" s="8"/>
    </row>
    <row r="111" ht="12.75">
      <c r="N111" s="8"/>
    </row>
    <row r="112" ht="12.75">
      <c r="N112" s="8"/>
    </row>
    <row r="113" ht="12.75">
      <c r="N113" s="8"/>
    </row>
    <row r="114" ht="12.75">
      <c r="N114" s="8"/>
    </row>
    <row r="115" ht="12.75">
      <c r="N115" s="8"/>
    </row>
    <row r="116" ht="12.75">
      <c r="N116" s="8"/>
    </row>
    <row r="117" ht="12.75">
      <c r="N117" s="8"/>
    </row>
    <row r="118" ht="12.75">
      <c r="N118" s="8"/>
    </row>
    <row r="119" ht="12.75">
      <c r="N119" s="8"/>
    </row>
    <row r="120" ht="12.75">
      <c r="N120" s="8"/>
    </row>
    <row r="121" ht="12.75">
      <c r="N121" s="8"/>
    </row>
    <row r="122" ht="12.75">
      <c r="N122" s="8"/>
    </row>
    <row r="123" ht="12.75">
      <c r="N123" s="8"/>
    </row>
    <row r="124" ht="12.75">
      <c r="N124" s="8"/>
    </row>
    <row r="125" ht="12.75">
      <c r="N125" s="8"/>
    </row>
    <row r="126" ht="12.75">
      <c r="N126" s="8"/>
    </row>
    <row r="127" ht="12.75">
      <c r="N127" s="8"/>
    </row>
    <row r="128" ht="12.75">
      <c r="N128" s="8"/>
    </row>
    <row r="129" ht="12.75">
      <c r="N129" s="8"/>
    </row>
    <row r="130" ht="12.75">
      <c r="N130" s="8"/>
    </row>
    <row r="131" ht="12.75">
      <c r="N131" s="8"/>
    </row>
    <row r="132" ht="12.75">
      <c r="N132" s="8"/>
    </row>
    <row r="133" ht="12.75">
      <c r="N133" s="8"/>
    </row>
    <row r="134" ht="12.75">
      <c r="N134" s="8"/>
    </row>
    <row r="135" ht="12.75">
      <c r="N135" s="8"/>
    </row>
    <row r="136" ht="12.75">
      <c r="N136" s="8"/>
    </row>
    <row r="137" ht="12.75">
      <c r="N137" s="8"/>
    </row>
    <row r="138" ht="12.75">
      <c r="N138" s="8"/>
    </row>
    <row r="139" ht="12.75">
      <c r="N139" s="8"/>
    </row>
    <row r="140" ht="12.75">
      <c r="N140" s="8"/>
    </row>
    <row r="141" ht="12.75">
      <c r="N141" s="8"/>
    </row>
    <row r="142" ht="12.75">
      <c r="N142" s="8"/>
    </row>
    <row r="143" ht="12.75">
      <c r="N143" s="8"/>
    </row>
    <row r="144" ht="12.75">
      <c r="N144" s="8"/>
    </row>
    <row r="145" ht="12.75">
      <c r="N145" s="8"/>
    </row>
    <row r="146" ht="12.75">
      <c r="N146" s="8"/>
    </row>
    <row r="147" ht="12.75">
      <c r="N147" s="8"/>
    </row>
    <row r="148" ht="12.75">
      <c r="N148" s="8"/>
    </row>
    <row r="149" ht="12.75">
      <c r="N149" s="8"/>
    </row>
    <row r="150" ht="12.75">
      <c r="N150" s="8"/>
    </row>
    <row r="151" ht="12.75">
      <c r="N151" s="8"/>
    </row>
  </sheetData>
  <sheetProtection/>
  <mergeCells count="16">
    <mergeCell ref="C40:C41"/>
    <mergeCell ref="C42:C43"/>
    <mergeCell ref="C28:C29"/>
    <mergeCell ref="C30:C31"/>
    <mergeCell ref="C32:C33"/>
    <mergeCell ref="C34:C35"/>
    <mergeCell ref="C36:C37"/>
    <mergeCell ref="C38:C39"/>
    <mergeCell ref="C61:C62"/>
    <mergeCell ref="C47:C48"/>
    <mergeCell ref="C49:C50"/>
    <mergeCell ref="C51:C52"/>
    <mergeCell ref="C59:C60"/>
    <mergeCell ref="C53:C54"/>
    <mergeCell ref="C55:C56"/>
    <mergeCell ref="C57:C5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24" min="2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Z15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2" width="2.140625" style="0" customWidth="1"/>
    <col min="3" max="3" width="10.28125" style="0" customWidth="1"/>
    <col min="4" max="9" width="10.57421875" style="0" customWidth="1"/>
    <col min="10" max="10" width="9.57421875" style="0" customWidth="1"/>
    <col min="11" max="11" width="10.140625" style="0" customWidth="1"/>
    <col min="12" max="12" width="9.421875" style="0" customWidth="1"/>
    <col min="13" max="13" width="7.57421875" style="0" customWidth="1"/>
    <col min="15" max="15" width="10.00390625" style="0" customWidth="1"/>
    <col min="16" max="16" width="10.421875" style="0" customWidth="1"/>
  </cols>
  <sheetData>
    <row r="1" ht="12.75">
      <c r="K1" s="7"/>
    </row>
    <row r="2" spans="3:11" ht="18" customHeight="1">
      <c r="C2" s="105" t="s">
        <v>116</v>
      </c>
      <c r="D2" s="92"/>
      <c r="E2" s="92"/>
      <c r="F2" s="92"/>
      <c r="G2" s="92"/>
      <c r="H2" s="92"/>
      <c r="I2" s="93"/>
      <c r="J2" s="2"/>
      <c r="K2" s="2"/>
    </row>
    <row r="3" spans="3:12" ht="24">
      <c r="C3" s="106" t="s">
        <v>0</v>
      </c>
      <c r="D3" s="47" t="s">
        <v>42</v>
      </c>
      <c r="E3" s="47" t="s">
        <v>38</v>
      </c>
      <c r="F3" s="47" t="s">
        <v>39</v>
      </c>
      <c r="G3" s="47" t="s">
        <v>33</v>
      </c>
      <c r="H3" s="47" t="s">
        <v>4</v>
      </c>
      <c r="I3" s="128" t="s">
        <v>72</v>
      </c>
      <c r="J3" s="2"/>
      <c r="K3" s="2"/>
      <c r="L3" s="57"/>
    </row>
    <row r="4" spans="3:12" ht="12.75">
      <c r="C4" s="107">
        <v>2010</v>
      </c>
      <c r="D4" s="5">
        <v>2094</v>
      </c>
      <c r="E4" s="6">
        <v>1789</v>
      </c>
      <c r="F4" s="6">
        <v>3675</v>
      </c>
      <c r="G4" s="6">
        <v>5218</v>
      </c>
      <c r="H4" s="6">
        <v>1266</v>
      </c>
      <c r="I4" s="158">
        <v>14042</v>
      </c>
      <c r="J4" s="3"/>
      <c r="K4" s="2"/>
      <c r="L4" s="56"/>
    </row>
    <row r="5" spans="3:12" ht="12.75">
      <c r="C5" s="107">
        <v>2011</v>
      </c>
      <c r="D5" s="5">
        <v>2057</v>
      </c>
      <c r="E5" s="6">
        <v>2569</v>
      </c>
      <c r="F5" s="6">
        <v>5662</v>
      </c>
      <c r="G5" s="6">
        <v>13470</v>
      </c>
      <c r="H5" s="6">
        <v>1868</v>
      </c>
      <c r="I5" s="158">
        <v>25626</v>
      </c>
      <c r="J5" s="3"/>
      <c r="K5" s="2"/>
      <c r="L5" s="56"/>
    </row>
    <row r="6" spans="3:12" ht="12.75">
      <c r="C6" s="107">
        <v>2012</v>
      </c>
      <c r="D6" s="5">
        <v>2048</v>
      </c>
      <c r="E6" s="6">
        <v>4497</v>
      </c>
      <c r="F6" s="6">
        <v>15486</v>
      </c>
      <c r="G6" s="6">
        <v>6455</v>
      </c>
      <c r="H6" s="6">
        <v>1483</v>
      </c>
      <c r="I6" s="158">
        <v>29969</v>
      </c>
      <c r="J6" s="3"/>
      <c r="K6" s="2"/>
      <c r="L6" s="56"/>
    </row>
    <row r="7" spans="3:12" ht="12.75">
      <c r="C7" s="107">
        <v>2013</v>
      </c>
      <c r="D7" s="5">
        <v>3078</v>
      </c>
      <c r="E7" s="6">
        <v>5564</v>
      </c>
      <c r="F7" s="6">
        <v>5750</v>
      </c>
      <c r="G7" s="6">
        <v>9175</v>
      </c>
      <c r="H7" s="6">
        <v>67</v>
      </c>
      <c r="I7" s="158">
        <v>23634</v>
      </c>
      <c r="J7" s="3"/>
      <c r="K7" s="2"/>
      <c r="L7" s="56"/>
    </row>
    <row r="8" spans="3:17" ht="12.75">
      <c r="C8" s="107">
        <v>2014</v>
      </c>
      <c r="D8" s="5">
        <v>3641</v>
      </c>
      <c r="E8" s="6">
        <v>8338</v>
      </c>
      <c r="F8" s="6">
        <v>10034</v>
      </c>
      <c r="G8" s="6">
        <v>14217</v>
      </c>
      <c r="H8" s="6">
        <v>40</v>
      </c>
      <c r="I8" s="158">
        <v>36270</v>
      </c>
      <c r="J8" s="3"/>
      <c r="K8" s="2"/>
      <c r="L8" s="56"/>
      <c r="O8" s="12"/>
      <c r="P8" s="60"/>
      <c r="Q8" s="10"/>
    </row>
    <row r="9" spans="3:17" ht="12.75">
      <c r="C9" s="107">
        <v>2015</v>
      </c>
      <c r="D9" s="5">
        <v>3555</v>
      </c>
      <c r="E9" s="6">
        <v>10225</v>
      </c>
      <c r="F9" s="6">
        <v>15768</v>
      </c>
      <c r="G9" s="6">
        <v>41503</v>
      </c>
      <c r="H9" s="6">
        <v>66</v>
      </c>
      <c r="I9" s="158">
        <v>71117</v>
      </c>
      <c r="J9" s="3"/>
      <c r="K9" s="2"/>
      <c r="L9" s="56"/>
      <c r="O9" s="12"/>
      <c r="P9" s="60"/>
      <c r="Q9" s="10"/>
    </row>
    <row r="10" spans="3:17" ht="12.75">
      <c r="C10" s="107">
        <v>2016</v>
      </c>
      <c r="D10" s="5">
        <v>4808</v>
      </c>
      <c r="E10" s="6">
        <v>12873</v>
      </c>
      <c r="F10" s="6">
        <v>18979</v>
      </c>
      <c r="G10" s="6">
        <v>54254</v>
      </c>
      <c r="H10" s="6">
        <v>188</v>
      </c>
      <c r="I10" s="158">
        <v>91102</v>
      </c>
      <c r="J10" s="3"/>
      <c r="K10" s="2"/>
      <c r="L10" s="56"/>
      <c r="O10" s="12"/>
      <c r="P10" s="60"/>
      <c r="Q10" s="10"/>
    </row>
    <row r="11" spans="3:11" ht="12.75">
      <c r="C11" s="210">
        <v>2017</v>
      </c>
      <c r="D11" s="211">
        <v>6827</v>
      </c>
      <c r="E11" s="211">
        <v>6880</v>
      </c>
      <c r="F11" s="211">
        <v>20166</v>
      </c>
      <c r="G11" s="211">
        <f>42700+4292</f>
        <v>46992</v>
      </c>
      <c r="H11" s="211">
        <v>662</v>
      </c>
      <c r="I11" s="212">
        <f>SUM(D11:H11)</f>
        <v>81527</v>
      </c>
      <c r="J11" s="2"/>
      <c r="K11" s="2"/>
    </row>
    <row r="12" spans="3:11" ht="12.75" customHeight="1">
      <c r="C12" s="109" t="s">
        <v>5</v>
      </c>
      <c r="D12" s="2"/>
      <c r="E12" s="2"/>
      <c r="F12" s="2"/>
      <c r="G12" s="3"/>
      <c r="H12" s="3"/>
      <c r="I12" s="95"/>
      <c r="J12" s="2"/>
      <c r="K12" s="2"/>
    </row>
    <row r="13" spans="3:11" ht="12.75" customHeight="1">
      <c r="C13" s="109" t="s">
        <v>76</v>
      </c>
      <c r="D13" s="2"/>
      <c r="E13" s="2"/>
      <c r="F13" s="2"/>
      <c r="G13" s="3"/>
      <c r="H13" s="3"/>
      <c r="I13" s="162"/>
      <c r="J13" s="2"/>
      <c r="K13" s="2"/>
    </row>
    <row r="14" spans="3:11" ht="12.75" customHeight="1">
      <c r="C14" s="109"/>
      <c r="D14" s="2"/>
      <c r="E14" s="2"/>
      <c r="F14" s="2"/>
      <c r="G14" s="3"/>
      <c r="H14" s="3"/>
      <c r="I14" s="95"/>
      <c r="J14" s="2"/>
      <c r="K14" s="2"/>
    </row>
    <row r="15" spans="3:11" ht="12.75">
      <c r="C15" s="99" t="s">
        <v>40</v>
      </c>
      <c r="D15" s="2"/>
      <c r="E15" s="2"/>
      <c r="F15" s="2"/>
      <c r="G15" s="3"/>
      <c r="H15" s="3"/>
      <c r="I15" s="95"/>
      <c r="J15" s="2"/>
      <c r="K15" s="2"/>
    </row>
    <row r="16" spans="3:11" ht="24">
      <c r="C16" s="106" t="s">
        <v>0</v>
      </c>
      <c r="D16" s="47" t="s">
        <v>42</v>
      </c>
      <c r="E16" s="47" t="s">
        <v>38</v>
      </c>
      <c r="F16" s="47" t="s">
        <v>39</v>
      </c>
      <c r="G16" s="47" t="s">
        <v>33</v>
      </c>
      <c r="H16" s="47" t="s">
        <v>4</v>
      </c>
      <c r="I16" s="128" t="s">
        <v>68</v>
      </c>
      <c r="J16" s="2"/>
      <c r="K16" s="2"/>
    </row>
    <row r="17" spans="3:11" ht="12.75">
      <c r="C17" s="107">
        <v>2010</v>
      </c>
      <c r="D17" s="68">
        <f aca="true" t="shared" si="0" ref="D17:I17">+D4/$I4*100</f>
        <v>14.91240564022219</v>
      </c>
      <c r="E17" s="68">
        <f t="shared" si="0"/>
        <v>12.74035037743911</v>
      </c>
      <c r="F17" s="68">
        <f t="shared" si="0"/>
        <v>26.171485543369887</v>
      </c>
      <c r="G17" s="68">
        <f t="shared" si="0"/>
        <v>37.15994872525281</v>
      </c>
      <c r="H17" s="68">
        <f t="shared" si="0"/>
        <v>9.015809713715994</v>
      </c>
      <c r="I17" s="159">
        <f t="shared" si="0"/>
        <v>100</v>
      </c>
      <c r="J17" s="2"/>
      <c r="K17" s="2"/>
    </row>
    <row r="18" spans="3:11" ht="12.75">
      <c r="C18" s="107">
        <v>2011</v>
      </c>
      <c r="D18" s="68">
        <f aca="true" t="shared" si="1" ref="D18:I22">+D5/$I5*100</f>
        <v>8.027003824241005</v>
      </c>
      <c r="E18" s="68">
        <f t="shared" si="1"/>
        <v>10.02497463513619</v>
      </c>
      <c r="F18" s="68">
        <f t="shared" si="1"/>
        <v>22.094747522047918</v>
      </c>
      <c r="G18" s="68">
        <f t="shared" si="1"/>
        <v>52.56380238819949</v>
      </c>
      <c r="H18" s="68">
        <f t="shared" si="1"/>
        <v>7.289471630375401</v>
      </c>
      <c r="I18" s="159">
        <f t="shared" si="1"/>
        <v>100</v>
      </c>
      <c r="J18" s="2"/>
      <c r="K18" s="2"/>
    </row>
    <row r="19" spans="3:11" ht="12.75">
      <c r="C19" s="107">
        <v>2012</v>
      </c>
      <c r="D19" s="68">
        <f t="shared" si="1"/>
        <v>6.833728185791984</v>
      </c>
      <c r="E19" s="68">
        <f t="shared" si="1"/>
        <v>15.005505689212187</v>
      </c>
      <c r="F19" s="68">
        <f t="shared" si="1"/>
        <v>51.673395842370454</v>
      </c>
      <c r="G19" s="68">
        <f t="shared" si="1"/>
        <v>21.538923554339483</v>
      </c>
      <c r="H19" s="68">
        <f t="shared" si="1"/>
        <v>4.948446728285895</v>
      </c>
      <c r="I19" s="159">
        <f t="shared" si="1"/>
        <v>100</v>
      </c>
      <c r="J19" s="2"/>
      <c r="K19" s="2"/>
    </row>
    <row r="20" spans="3:11" ht="12.75">
      <c r="C20" s="107">
        <v>2013</v>
      </c>
      <c r="D20" s="68">
        <f t="shared" si="1"/>
        <v>13.023610053313023</v>
      </c>
      <c r="E20" s="68">
        <f t="shared" si="1"/>
        <v>23.54235423542354</v>
      </c>
      <c r="F20" s="68">
        <f t="shared" si="1"/>
        <v>24.32935601252433</v>
      </c>
      <c r="G20" s="68">
        <f t="shared" si="1"/>
        <v>38.82118981128882</v>
      </c>
      <c r="H20" s="68">
        <f t="shared" si="1"/>
        <v>0.2834898874502835</v>
      </c>
      <c r="I20" s="159">
        <f t="shared" si="1"/>
        <v>100</v>
      </c>
      <c r="J20" s="2"/>
      <c r="K20" s="2"/>
    </row>
    <row r="21" spans="3:11" ht="12.75">
      <c r="C21" s="107">
        <v>2014</v>
      </c>
      <c r="D21" s="68">
        <f t="shared" si="1"/>
        <v>10.038599393438103</v>
      </c>
      <c r="E21" s="68">
        <f t="shared" si="1"/>
        <v>22.988695891921697</v>
      </c>
      <c r="F21" s="68">
        <f t="shared" si="1"/>
        <v>27.664736696994762</v>
      </c>
      <c r="G21" s="68">
        <f t="shared" si="1"/>
        <v>39.19768403639372</v>
      </c>
      <c r="H21" s="68">
        <f t="shared" si="1"/>
        <v>0.11028398125172319</v>
      </c>
      <c r="I21" s="159">
        <f t="shared" si="1"/>
        <v>100</v>
      </c>
      <c r="J21" s="2"/>
      <c r="K21" s="2"/>
    </row>
    <row r="22" spans="3:11" ht="12.75">
      <c r="C22" s="107">
        <v>2015</v>
      </c>
      <c r="D22" s="68">
        <f t="shared" si="1"/>
        <v>4.99880478647862</v>
      </c>
      <c r="E22" s="68">
        <f t="shared" si="1"/>
        <v>14.377715595427254</v>
      </c>
      <c r="F22" s="68">
        <f t="shared" si="1"/>
        <v>22.171913888381116</v>
      </c>
      <c r="G22" s="68">
        <f t="shared" si="1"/>
        <v>58.358760915111716</v>
      </c>
      <c r="H22" s="68">
        <f t="shared" si="1"/>
        <v>0.09280481460129082</v>
      </c>
      <c r="I22" s="159">
        <f t="shared" si="1"/>
        <v>100</v>
      </c>
      <c r="J22" s="2"/>
      <c r="K22" s="2"/>
    </row>
    <row r="23" spans="3:11" ht="12.75">
      <c r="C23" s="107">
        <v>2016</v>
      </c>
      <c r="D23" s="68">
        <f>+D10/$I10*100</f>
        <v>5.27760093082479</v>
      </c>
      <c r="E23" s="68">
        <f aca="true" t="shared" si="2" ref="E23:I24">+E10/$I10*100</f>
        <v>14.130315470571448</v>
      </c>
      <c r="F23" s="68">
        <f t="shared" si="2"/>
        <v>20.8326930254001</v>
      </c>
      <c r="G23" s="68">
        <f t="shared" si="2"/>
        <v>59.55302847357906</v>
      </c>
      <c r="H23" s="68">
        <f t="shared" si="2"/>
        <v>0.2063620996245966</v>
      </c>
      <c r="I23" s="159">
        <f t="shared" si="2"/>
        <v>100</v>
      </c>
      <c r="J23" s="2"/>
      <c r="K23" s="2"/>
    </row>
    <row r="24" spans="3:11" ht="12.75">
      <c r="C24" s="210">
        <v>2017</v>
      </c>
      <c r="D24" s="213">
        <f>+D11/$I11*100</f>
        <v>8.373912936818478</v>
      </c>
      <c r="E24" s="213">
        <f t="shared" si="2"/>
        <v>8.438922074895434</v>
      </c>
      <c r="F24" s="213">
        <f t="shared" si="2"/>
        <v>24.735363744526353</v>
      </c>
      <c r="G24" s="213">
        <f t="shared" si="2"/>
        <v>57.63980031155322</v>
      </c>
      <c r="H24" s="213">
        <f t="shared" si="2"/>
        <v>0.8120009322065083</v>
      </c>
      <c r="I24" s="214">
        <f t="shared" si="2"/>
        <v>100</v>
      </c>
      <c r="J24" s="2"/>
      <c r="K24" s="2"/>
    </row>
    <row r="25" spans="3:11" ht="12.75">
      <c r="C25" s="114"/>
      <c r="D25" s="2"/>
      <c r="E25" s="2"/>
      <c r="F25" s="2"/>
      <c r="G25" s="2"/>
      <c r="H25" s="2"/>
      <c r="I25" s="3"/>
      <c r="J25" s="2"/>
      <c r="K25" s="2"/>
    </row>
    <row r="26" spans="10:11" ht="12.75">
      <c r="J26" s="2"/>
      <c r="K26" s="2"/>
    </row>
    <row r="27" spans="3:11" ht="12.75">
      <c r="C27" s="72" t="s">
        <v>71</v>
      </c>
      <c r="D27" s="73"/>
      <c r="E27" s="73"/>
      <c r="F27" s="77"/>
      <c r="G27" s="73"/>
      <c r="H27" s="77"/>
      <c r="I27" s="77"/>
      <c r="J27" s="2"/>
      <c r="K27" s="2"/>
    </row>
    <row r="28" spans="3:11" ht="12.75">
      <c r="C28" s="74" t="s">
        <v>69</v>
      </c>
      <c r="D28" s="78">
        <f aca="true" t="shared" si="3" ref="D28:I34">+((D5/D4)-1)*100</f>
        <v>-1.76695319961796</v>
      </c>
      <c r="E28" s="78">
        <f t="shared" si="3"/>
        <v>43.59977641140303</v>
      </c>
      <c r="F28" s="78">
        <f t="shared" si="3"/>
        <v>54.06802721088435</v>
      </c>
      <c r="G28" s="78">
        <f t="shared" si="3"/>
        <v>158.14488309697202</v>
      </c>
      <c r="H28" s="78">
        <f t="shared" si="3"/>
        <v>47.551342812006325</v>
      </c>
      <c r="I28" s="160">
        <f t="shared" si="3"/>
        <v>82.49537102976785</v>
      </c>
      <c r="J28" s="2"/>
      <c r="K28" s="2"/>
    </row>
    <row r="29" spans="3:11" ht="12.75">
      <c r="C29" s="74" t="s">
        <v>70</v>
      </c>
      <c r="D29" s="78">
        <f t="shared" si="3"/>
        <v>-0.437530384054452</v>
      </c>
      <c r="E29" s="78">
        <f t="shared" si="3"/>
        <v>75.04865706500583</v>
      </c>
      <c r="F29" s="78">
        <f t="shared" si="3"/>
        <v>173.50759448957965</v>
      </c>
      <c r="G29" s="78">
        <f t="shared" si="3"/>
        <v>-52.078693392724574</v>
      </c>
      <c r="H29" s="78">
        <f t="shared" si="3"/>
        <v>-20.610278372591008</v>
      </c>
      <c r="I29" s="160">
        <f t="shared" si="3"/>
        <v>16.947631311948808</v>
      </c>
      <c r="J29" s="2"/>
      <c r="K29" s="2"/>
    </row>
    <row r="30" spans="3:11" ht="12.75">
      <c r="C30" s="74" t="s">
        <v>47</v>
      </c>
      <c r="D30" s="78">
        <f t="shared" si="3"/>
        <v>50.29296875</v>
      </c>
      <c r="E30" s="78">
        <f t="shared" si="3"/>
        <v>23.72692906382032</v>
      </c>
      <c r="F30" s="78">
        <f t="shared" si="3"/>
        <v>-62.869688751130056</v>
      </c>
      <c r="G30" s="78">
        <f t="shared" si="3"/>
        <v>42.13787761425252</v>
      </c>
      <c r="H30" s="78">
        <f t="shared" si="3"/>
        <v>-95.48213081591369</v>
      </c>
      <c r="I30" s="160">
        <f t="shared" si="3"/>
        <v>-21.13850979345323</v>
      </c>
      <c r="J30" s="2"/>
      <c r="K30" s="2"/>
    </row>
    <row r="31" spans="3:11" ht="12.75">
      <c r="C31" s="74" t="s">
        <v>45</v>
      </c>
      <c r="D31" s="78">
        <f t="shared" si="3"/>
        <v>18.291098115659523</v>
      </c>
      <c r="E31" s="78">
        <f t="shared" si="3"/>
        <v>49.85621854780733</v>
      </c>
      <c r="F31" s="78">
        <f t="shared" si="3"/>
        <v>74.50434782608694</v>
      </c>
      <c r="G31" s="78">
        <f t="shared" si="3"/>
        <v>54.95367847411443</v>
      </c>
      <c r="H31" s="78">
        <f t="shared" si="3"/>
        <v>-40.29850746268657</v>
      </c>
      <c r="I31" s="160">
        <f t="shared" si="3"/>
        <v>53.46534653465347</v>
      </c>
      <c r="J31" s="2"/>
      <c r="K31" s="2"/>
    </row>
    <row r="32" spans="3:11" ht="12.75">
      <c r="C32" s="74" t="s">
        <v>46</v>
      </c>
      <c r="D32" s="78">
        <f t="shared" si="3"/>
        <v>-2.3619884647074985</v>
      </c>
      <c r="E32" s="78">
        <f t="shared" si="3"/>
        <v>22.631326457183974</v>
      </c>
      <c r="F32" s="78">
        <f t="shared" si="3"/>
        <v>57.14570460434523</v>
      </c>
      <c r="G32" s="78">
        <f t="shared" si="3"/>
        <v>191.92516001969472</v>
      </c>
      <c r="H32" s="78">
        <f t="shared" si="3"/>
        <v>64.99999999999999</v>
      </c>
      <c r="I32" s="160">
        <f t="shared" si="3"/>
        <v>96.07664736696995</v>
      </c>
      <c r="J32" s="2"/>
      <c r="K32" s="2"/>
    </row>
    <row r="33" spans="3:11" ht="12.75">
      <c r="C33" s="241" t="s">
        <v>74</v>
      </c>
      <c r="D33" s="78">
        <f>+((D10/D9)-1)*100</f>
        <v>35.24613220815753</v>
      </c>
      <c r="E33" s="78">
        <f t="shared" si="3"/>
        <v>25.897310513447437</v>
      </c>
      <c r="F33" s="78">
        <f t="shared" si="3"/>
        <v>20.36402841197362</v>
      </c>
      <c r="G33" s="78">
        <f t="shared" si="3"/>
        <v>30.72308025925836</v>
      </c>
      <c r="H33" s="78">
        <f t="shared" si="3"/>
        <v>184.84848484848487</v>
      </c>
      <c r="I33" s="160">
        <f t="shared" si="3"/>
        <v>28.101579087981786</v>
      </c>
      <c r="J33" s="2"/>
      <c r="K33" s="2"/>
    </row>
    <row r="34" spans="3:11" ht="12.75">
      <c r="C34" s="240" t="s">
        <v>111</v>
      </c>
      <c r="D34" s="79">
        <f>+((D11/D10)-1)*100</f>
        <v>41.992512479201324</v>
      </c>
      <c r="E34" s="79">
        <f t="shared" si="3"/>
        <v>-46.554804629845414</v>
      </c>
      <c r="F34" s="79">
        <f t="shared" si="3"/>
        <v>6.25428104747352</v>
      </c>
      <c r="G34" s="79">
        <f t="shared" si="3"/>
        <v>-13.385188188889297</v>
      </c>
      <c r="H34" s="79">
        <f t="shared" si="3"/>
        <v>252.1276595744681</v>
      </c>
      <c r="I34" s="161">
        <f t="shared" si="3"/>
        <v>-10.510197361199536</v>
      </c>
      <c r="J34" s="2"/>
      <c r="K34" s="2"/>
    </row>
    <row r="35" spans="3:11" ht="12.75">
      <c r="C35" s="63" t="s">
        <v>34</v>
      </c>
      <c r="D35" s="2"/>
      <c r="E35" s="2"/>
      <c r="F35" s="2"/>
      <c r="G35" s="2"/>
      <c r="H35" s="2"/>
      <c r="I35" s="3"/>
      <c r="J35" s="2"/>
      <c r="K35" s="2"/>
    </row>
    <row r="36" spans="3:11" ht="12.75">
      <c r="C36" s="63"/>
      <c r="D36" s="2"/>
      <c r="E36" s="2"/>
      <c r="F36" s="2"/>
      <c r="G36" s="2"/>
      <c r="H36" s="2"/>
      <c r="I36" s="3"/>
      <c r="J36" s="2"/>
      <c r="K36" s="2"/>
    </row>
    <row r="37" spans="3:11" ht="12.75">
      <c r="C37" s="63"/>
      <c r="D37" s="2"/>
      <c r="E37" s="2"/>
      <c r="F37" s="2"/>
      <c r="G37" s="2"/>
      <c r="H37" s="2"/>
      <c r="J37" s="2"/>
      <c r="K37" s="2"/>
    </row>
    <row r="38" spans="3:11" ht="12.75">
      <c r="C38" s="63"/>
      <c r="D38" s="2"/>
      <c r="E38" s="2"/>
      <c r="F38" s="2"/>
      <c r="G38" s="2"/>
      <c r="H38" s="2"/>
      <c r="I38" s="3"/>
      <c r="J38" s="2"/>
      <c r="K38" s="2"/>
    </row>
    <row r="39" spans="3:11" ht="12.75">
      <c r="C39" s="63"/>
      <c r="D39" s="2"/>
      <c r="E39" s="2"/>
      <c r="F39" s="2"/>
      <c r="G39" s="2"/>
      <c r="H39" s="2"/>
      <c r="I39" s="3"/>
      <c r="J39" s="2"/>
      <c r="K39" s="2"/>
    </row>
    <row r="40" spans="3:11" ht="12.75">
      <c r="C40" s="63"/>
      <c r="D40" s="2"/>
      <c r="E40" s="2"/>
      <c r="F40" s="2"/>
      <c r="G40" s="2"/>
      <c r="H40" s="3"/>
      <c r="I40" s="3"/>
      <c r="J40" s="2"/>
      <c r="K40" s="2"/>
    </row>
    <row r="41" spans="3:11" ht="12.75">
      <c r="C41" s="63"/>
      <c r="D41" s="2"/>
      <c r="E41" s="2"/>
      <c r="F41" s="2"/>
      <c r="G41" s="2"/>
      <c r="H41" s="2"/>
      <c r="I41" s="3"/>
      <c r="J41" s="2"/>
      <c r="K41" s="2"/>
    </row>
    <row r="42" spans="3:11" ht="12.75">
      <c r="C42" s="63"/>
      <c r="D42" s="2"/>
      <c r="E42" s="2"/>
      <c r="F42" s="2"/>
      <c r="G42" s="2"/>
      <c r="H42" s="2"/>
      <c r="I42" s="3"/>
      <c r="J42" s="2"/>
      <c r="K42" s="2"/>
    </row>
    <row r="43" spans="3:11" ht="12.75">
      <c r="C43" s="63"/>
      <c r="D43" s="2"/>
      <c r="E43" s="2"/>
      <c r="F43" s="2"/>
      <c r="G43" s="2"/>
      <c r="H43" s="2"/>
      <c r="I43" s="3"/>
      <c r="J43" s="2"/>
      <c r="K43" s="2"/>
    </row>
    <row r="44" spans="3:11" ht="12.75">
      <c r="C44" s="37"/>
      <c r="D44" s="2"/>
      <c r="E44" s="2"/>
      <c r="F44" s="2"/>
      <c r="G44" s="2"/>
      <c r="H44" s="2"/>
      <c r="I44" s="3"/>
      <c r="J44" s="2"/>
      <c r="K44" s="2"/>
    </row>
    <row r="45" spans="3:11" ht="12.75">
      <c r="C45" s="124" t="s">
        <v>117</v>
      </c>
      <c r="D45" s="125"/>
      <c r="E45" s="125"/>
      <c r="F45" s="125"/>
      <c r="G45" s="125"/>
      <c r="H45" s="126"/>
      <c r="I45" s="125"/>
      <c r="J45" s="125"/>
      <c r="K45" s="127"/>
    </row>
    <row r="46" spans="3:16" ht="24.75" customHeight="1">
      <c r="C46" s="163" t="s">
        <v>0</v>
      </c>
      <c r="D46" s="131" t="s">
        <v>31</v>
      </c>
      <c r="E46" s="128" t="s">
        <v>2</v>
      </c>
      <c r="F46" s="128" t="s">
        <v>3</v>
      </c>
      <c r="G46" s="128" t="s">
        <v>20</v>
      </c>
      <c r="H46" s="128" t="s">
        <v>21</v>
      </c>
      <c r="I46" s="128"/>
      <c r="J46" s="130" t="s">
        <v>4</v>
      </c>
      <c r="K46" s="132" t="s">
        <v>30</v>
      </c>
      <c r="L46" s="164"/>
      <c r="M46" s="165" t="s">
        <v>80</v>
      </c>
      <c r="N46" s="165" t="s">
        <v>81</v>
      </c>
      <c r="O46" s="165" t="s">
        <v>82</v>
      </c>
      <c r="P46" s="165" t="s">
        <v>90</v>
      </c>
    </row>
    <row r="47" spans="3:16" ht="12" customHeight="1">
      <c r="C47" s="274">
        <v>2010</v>
      </c>
      <c r="D47" s="52" t="s">
        <v>7</v>
      </c>
      <c r="E47" s="51">
        <v>22</v>
      </c>
      <c r="F47" s="51">
        <v>34</v>
      </c>
      <c r="G47" s="51">
        <v>313</v>
      </c>
      <c r="H47" s="51">
        <f>1595+97</f>
        <v>1692</v>
      </c>
      <c r="J47" s="51">
        <v>198</v>
      </c>
      <c r="K47" s="110">
        <v>2259</v>
      </c>
      <c r="L47" s="56"/>
      <c r="M47" s="134">
        <f aca="true" t="shared" si="4" ref="M47:M66">+E47/$K47*100</f>
        <v>0.9738822487826472</v>
      </c>
      <c r="N47" s="134">
        <f aca="true" t="shared" si="5" ref="N47:N66">+F47/$K47*100</f>
        <v>1.5050907481186366</v>
      </c>
      <c r="O47" s="140">
        <f aca="true" t="shared" si="6" ref="O47:O66">+G47/$K47*100</f>
        <v>13.85568835768039</v>
      </c>
      <c r="P47" s="135">
        <f aca="true" t="shared" si="7" ref="P47:P66">+H47/$K47*100</f>
        <v>74.9003984063745</v>
      </c>
    </row>
    <row r="48" spans="3:16" ht="12" customHeight="1">
      <c r="C48" s="276"/>
      <c r="D48" s="52" t="s">
        <v>16</v>
      </c>
      <c r="E48" s="51">
        <v>38</v>
      </c>
      <c r="F48" s="51">
        <v>43</v>
      </c>
      <c r="G48" s="51">
        <v>1401</v>
      </c>
      <c r="H48" s="51">
        <f>268+34</f>
        <v>302</v>
      </c>
      <c r="J48" s="51">
        <v>137</v>
      </c>
      <c r="K48" s="110">
        <f aca="true" t="shared" si="8" ref="K48:K66">SUM(E48:J48)</f>
        <v>1921</v>
      </c>
      <c r="L48" s="56"/>
      <c r="M48" s="136">
        <f t="shared" si="4"/>
        <v>1.978136387298282</v>
      </c>
      <c r="N48" s="136">
        <f t="shared" si="5"/>
        <v>2.2384174908901615</v>
      </c>
      <c r="O48" s="141">
        <f t="shared" si="6"/>
        <v>72.93076522644456</v>
      </c>
      <c r="P48" s="137">
        <f t="shared" si="7"/>
        <v>15.720978656949505</v>
      </c>
    </row>
    <row r="49" spans="3:16" ht="12" customHeight="1">
      <c r="C49" s="276"/>
      <c r="D49" s="52" t="s">
        <v>6</v>
      </c>
      <c r="E49" s="51">
        <v>54</v>
      </c>
      <c r="F49" s="51">
        <v>231</v>
      </c>
      <c r="G49" s="51">
        <v>159</v>
      </c>
      <c r="H49" s="51">
        <f>390+24</f>
        <v>414</v>
      </c>
      <c r="J49" s="51">
        <v>102</v>
      </c>
      <c r="K49" s="110">
        <f t="shared" si="8"/>
        <v>960</v>
      </c>
      <c r="L49" s="56"/>
      <c r="M49" s="136">
        <f t="shared" si="4"/>
        <v>5.625</v>
      </c>
      <c r="N49" s="136">
        <f t="shared" si="5"/>
        <v>24.0625</v>
      </c>
      <c r="O49" s="141">
        <f t="shared" si="6"/>
        <v>16.5625</v>
      </c>
      <c r="P49" s="137">
        <f t="shared" si="7"/>
        <v>43.125</v>
      </c>
    </row>
    <row r="50" spans="3:16" ht="12" customHeight="1">
      <c r="C50" s="275"/>
      <c r="D50" s="53" t="s">
        <v>13</v>
      </c>
      <c r="E50" s="54">
        <v>224</v>
      </c>
      <c r="F50" s="54">
        <v>568</v>
      </c>
      <c r="G50" s="54">
        <v>27</v>
      </c>
      <c r="H50" s="54">
        <f>29+24</f>
        <v>53</v>
      </c>
      <c r="J50" s="54">
        <v>61</v>
      </c>
      <c r="K50" s="39">
        <f t="shared" si="8"/>
        <v>933</v>
      </c>
      <c r="L50" s="56"/>
      <c r="M50" s="138">
        <f t="shared" si="4"/>
        <v>24.008574490889604</v>
      </c>
      <c r="N50" s="138">
        <f t="shared" si="5"/>
        <v>60.87888531618435</v>
      </c>
      <c r="O50" s="142">
        <f t="shared" si="6"/>
        <v>2.8938906752411575</v>
      </c>
      <c r="P50" s="139">
        <f t="shared" si="7"/>
        <v>5.680600214362272</v>
      </c>
    </row>
    <row r="51" spans="3:16" ht="12" customHeight="1">
      <c r="C51" s="276">
        <v>2011</v>
      </c>
      <c r="D51" s="52" t="s">
        <v>14</v>
      </c>
      <c r="E51" s="51">
        <v>13</v>
      </c>
      <c r="F51" s="51">
        <v>15</v>
      </c>
      <c r="G51" s="51">
        <v>233</v>
      </c>
      <c r="H51" s="51">
        <f>1415+1782</f>
        <v>3197</v>
      </c>
      <c r="J51" s="51">
        <v>509</v>
      </c>
      <c r="K51" s="110">
        <f t="shared" si="8"/>
        <v>3967</v>
      </c>
      <c r="L51" s="56"/>
      <c r="M51" s="134">
        <f t="shared" si="4"/>
        <v>0.3277035543231661</v>
      </c>
      <c r="N51" s="134">
        <f t="shared" si="5"/>
        <v>0.3781194857574994</v>
      </c>
      <c r="O51" s="140">
        <f t="shared" si="6"/>
        <v>5.873456012099823</v>
      </c>
      <c r="P51" s="135">
        <f t="shared" si="7"/>
        <v>80.58986639778169</v>
      </c>
    </row>
    <row r="52" spans="3:16" ht="12" customHeight="1">
      <c r="C52" s="276"/>
      <c r="D52" s="52" t="s">
        <v>7</v>
      </c>
      <c r="E52" s="51">
        <v>43</v>
      </c>
      <c r="F52" s="51">
        <v>57</v>
      </c>
      <c r="G52" s="51">
        <v>893</v>
      </c>
      <c r="H52" s="51">
        <f>2536+39</f>
        <v>2575</v>
      </c>
      <c r="J52" s="51">
        <v>307</v>
      </c>
      <c r="K52" s="110">
        <f t="shared" si="8"/>
        <v>3875</v>
      </c>
      <c r="L52" s="56"/>
      <c r="M52" s="136">
        <f t="shared" si="4"/>
        <v>1.1096774193548387</v>
      </c>
      <c r="N52" s="136">
        <f t="shared" si="5"/>
        <v>1.4709677419354839</v>
      </c>
      <c r="O52" s="141">
        <f t="shared" si="6"/>
        <v>23.04516129032258</v>
      </c>
      <c r="P52" s="137">
        <f t="shared" si="7"/>
        <v>66.45161290322581</v>
      </c>
    </row>
    <row r="53" spans="3:16" ht="12" customHeight="1">
      <c r="C53" s="276"/>
      <c r="D53" s="52" t="s">
        <v>6</v>
      </c>
      <c r="E53" s="51">
        <v>101</v>
      </c>
      <c r="F53" s="51">
        <v>385</v>
      </c>
      <c r="G53" s="51">
        <v>513</v>
      </c>
      <c r="H53" s="51">
        <f>858+22</f>
        <v>880</v>
      </c>
      <c r="J53" s="51">
        <v>111</v>
      </c>
      <c r="K53" s="110">
        <f t="shared" si="8"/>
        <v>1990</v>
      </c>
      <c r="L53" s="56"/>
      <c r="M53" s="136">
        <f t="shared" si="4"/>
        <v>5.075376884422111</v>
      </c>
      <c r="N53" s="136">
        <f t="shared" si="5"/>
        <v>19.34673366834171</v>
      </c>
      <c r="O53" s="141">
        <f t="shared" si="6"/>
        <v>25.778894472361806</v>
      </c>
      <c r="P53" s="137">
        <f t="shared" si="7"/>
        <v>44.221105527638194</v>
      </c>
    </row>
    <row r="54" spans="3:16" ht="12" customHeight="1">
      <c r="C54" s="276">
        <v>2011</v>
      </c>
      <c r="D54" s="53" t="s">
        <v>15</v>
      </c>
      <c r="E54" s="54">
        <v>12</v>
      </c>
      <c r="F54" s="54">
        <v>18</v>
      </c>
      <c r="G54" s="54">
        <v>309</v>
      </c>
      <c r="H54" s="54">
        <f>1310+14</f>
        <v>1324</v>
      </c>
      <c r="J54" s="54">
        <v>60</v>
      </c>
      <c r="K54" s="39">
        <f t="shared" si="8"/>
        <v>1723</v>
      </c>
      <c r="L54" s="56"/>
      <c r="M54" s="138">
        <f t="shared" si="4"/>
        <v>0.6964596633778294</v>
      </c>
      <c r="N54" s="138">
        <f t="shared" si="5"/>
        <v>1.044689495066744</v>
      </c>
      <c r="O54" s="142">
        <f t="shared" si="6"/>
        <v>17.933836331979105</v>
      </c>
      <c r="P54" s="139">
        <f t="shared" si="7"/>
        <v>76.84271619268718</v>
      </c>
    </row>
    <row r="55" spans="3:16" ht="12" customHeight="1">
      <c r="C55" s="274">
        <v>2012</v>
      </c>
      <c r="D55" s="52" t="s">
        <v>7</v>
      </c>
      <c r="E55" s="51">
        <v>81</v>
      </c>
      <c r="F55" s="51">
        <v>147</v>
      </c>
      <c r="G55" s="51">
        <v>4779</v>
      </c>
      <c r="H55" s="51">
        <f>1060+96</f>
        <v>1156</v>
      </c>
      <c r="J55" s="51">
        <v>122</v>
      </c>
      <c r="K55" s="110">
        <f t="shared" si="8"/>
        <v>6285</v>
      </c>
      <c r="L55" s="56"/>
      <c r="M55" s="134">
        <f t="shared" si="4"/>
        <v>1.2887828162291168</v>
      </c>
      <c r="N55" s="134">
        <f t="shared" si="5"/>
        <v>2.3389021479713605</v>
      </c>
      <c r="O55" s="140">
        <f t="shared" si="6"/>
        <v>76.0381861575179</v>
      </c>
      <c r="P55" s="135">
        <f t="shared" si="7"/>
        <v>18.39299920445505</v>
      </c>
    </row>
    <row r="56" spans="3:16" ht="12" customHeight="1">
      <c r="C56" s="276"/>
      <c r="D56" s="52" t="s">
        <v>15</v>
      </c>
      <c r="E56" s="51">
        <v>19</v>
      </c>
      <c r="F56" s="51">
        <v>30</v>
      </c>
      <c r="G56" s="51">
        <v>2872</v>
      </c>
      <c r="H56" s="51">
        <f>236+28</f>
        <v>264</v>
      </c>
      <c r="J56" s="51">
        <v>43</v>
      </c>
      <c r="K56" s="110">
        <f t="shared" si="8"/>
        <v>3228</v>
      </c>
      <c r="L56" s="56"/>
      <c r="M56" s="136">
        <f t="shared" si="4"/>
        <v>0.5885997521685253</v>
      </c>
      <c r="N56" s="136">
        <f t="shared" si="5"/>
        <v>0.929368029739777</v>
      </c>
      <c r="O56" s="141">
        <f t="shared" si="6"/>
        <v>88.97149938042132</v>
      </c>
      <c r="P56" s="137">
        <f t="shared" si="7"/>
        <v>8.178438661710038</v>
      </c>
    </row>
    <row r="57" spans="3:16" ht="12" customHeight="1">
      <c r="C57" s="276"/>
      <c r="D57" s="52" t="s">
        <v>8</v>
      </c>
      <c r="E57" s="51">
        <v>32</v>
      </c>
      <c r="F57" s="51">
        <v>1803</v>
      </c>
      <c r="G57" s="51">
        <v>225</v>
      </c>
      <c r="H57" s="51">
        <f>184+35</f>
        <v>219</v>
      </c>
      <c r="J57" s="51">
        <v>18</v>
      </c>
      <c r="K57" s="110">
        <f t="shared" si="8"/>
        <v>2297</v>
      </c>
      <c r="L57" s="56"/>
      <c r="M57" s="136">
        <f t="shared" si="4"/>
        <v>1.393121462777536</v>
      </c>
      <c r="N57" s="136">
        <f t="shared" si="5"/>
        <v>78.49368741837179</v>
      </c>
      <c r="O57" s="141">
        <f t="shared" si="6"/>
        <v>9.79538528515455</v>
      </c>
      <c r="P57" s="137">
        <f t="shared" si="7"/>
        <v>9.53417501088376</v>
      </c>
    </row>
    <row r="58" spans="3:16" ht="12" customHeight="1">
      <c r="C58" s="276"/>
      <c r="D58" s="53" t="s">
        <v>6</v>
      </c>
      <c r="E58" s="54">
        <v>143</v>
      </c>
      <c r="F58" s="54">
        <v>167</v>
      </c>
      <c r="G58" s="54">
        <v>861</v>
      </c>
      <c r="H58" s="54">
        <f>901+61</f>
        <v>962</v>
      </c>
      <c r="J58" s="54">
        <v>82</v>
      </c>
      <c r="K58" s="39">
        <f t="shared" si="8"/>
        <v>2215</v>
      </c>
      <c r="L58" s="56"/>
      <c r="M58" s="138">
        <f t="shared" si="4"/>
        <v>6.455981941309255</v>
      </c>
      <c r="N58" s="138">
        <f t="shared" si="5"/>
        <v>7.539503386004514</v>
      </c>
      <c r="O58" s="142">
        <f t="shared" si="6"/>
        <v>38.87133182844244</v>
      </c>
      <c r="P58" s="139">
        <f t="shared" si="7"/>
        <v>43.43115124153499</v>
      </c>
    </row>
    <row r="59" spans="3:16" ht="12" customHeight="1">
      <c r="C59" s="274">
        <v>2013</v>
      </c>
      <c r="D59" s="52" t="s">
        <v>7</v>
      </c>
      <c r="E59" s="51">
        <v>66</v>
      </c>
      <c r="F59" s="51">
        <v>204</v>
      </c>
      <c r="G59" s="51">
        <v>976</v>
      </c>
      <c r="H59" s="51">
        <f>1678+165</f>
        <v>1843</v>
      </c>
      <c r="J59" s="51">
        <v>7</v>
      </c>
      <c r="K59" s="110">
        <f t="shared" si="8"/>
        <v>3096</v>
      </c>
      <c r="L59" s="56"/>
      <c r="M59" s="134">
        <f t="shared" si="4"/>
        <v>2.131782945736434</v>
      </c>
      <c r="N59" s="134">
        <f t="shared" si="5"/>
        <v>6.5891472868217065</v>
      </c>
      <c r="O59" s="140">
        <f t="shared" si="6"/>
        <v>31.52454780361757</v>
      </c>
      <c r="P59" s="135">
        <f t="shared" si="7"/>
        <v>59.52842377260982</v>
      </c>
    </row>
    <row r="60" spans="3:16" ht="12" customHeight="1">
      <c r="C60" s="276"/>
      <c r="D60" s="52" t="s">
        <v>6</v>
      </c>
      <c r="E60" s="51">
        <v>231</v>
      </c>
      <c r="F60" s="51">
        <v>369</v>
      </c>
      <c r="G60" s="51">
        <v>537</v>
      </c>
      <c r="H60" s="51">
        <f>1128+171</f>
        <v>1299</v>
      </c>
      <c r="J60" s="51">
        <v>19</v>
      </c>
      <c r="K60" s="110">
        <f t="shared" si="8"/>
        <v>2455</v>
      </c>
      <c r="L60" s="56"/>
      <c r="M60" s="136">
        <f t="shared" si="4"/>
        <v>9.40936863543788</v>
      </c>
      <c r="N60" s="136">
        <f t="shared" si="5"/>
        <v>15.030549898167006</v>
      </c>
      <c r="O60" s="141">
        <f t="shared" si="6"/>
        <v>21.873727087576373</v>
      </c>
      <c r="P60" s="137">
        <f t="shared" si="7"/>
        <v>52.912423625254576</v>
      </c>
    </row>
    <row r="61" spans="3:16" ht="12" customHeight="1">
      <c r="C61" s="276"/>
      <c r="D61" s="52" t="s">
        <v>13</v>
      </c>
      <c r="E61" s="51">
        <v>285</v>
      </c>
      <c r="F61" s="51">
        <v>1177</v>
      </c>
      <c r="G61" s="51">
        <v>140</v>
      </c>
      <c r="H61" s="51">
        <f>72+90</f>
        <v>162</v>
      </c>
      <c r="J61" s="51" t="s">
        <v>32</v>
      </c>
      <c r="K61" s="110">
        <f t="shared" si="8"/>
        <v>1764</v>
      </c>
      <c r="L61" s="56"/>
      <c r="M61" s="136">
        <f t="shared" si="4"/>
        <v>16.156462585034014</v>
      </c>
      <c r="N61" s="136">
        <f t="shared" si="5"/>
        <v>66.72335600907029</v>
      </c>
      <c r="O61" s="141">
        <f t="shared" si="6"/>
        <v>7.936507936507936</v>
      </c>
      <c r="P61" s="137">
        <f t="shared" si="7"/>
        <v>9.183673469387756</v>
      </c>
    </row>
    <row r="62" spans="3:16" ht="12" customHeight="1">
      <c r="C62" s="276">
        <v>2013</v>
      </c>
      <c r="D62" s="53" t="s">
        <v>8</v>
      </c>
      <c r="E62" s="54">
        <v>12</v>
      </c>
      <c r="F62" s="54">
        <v>1021</v>
      </c>
      <c r="G62" s="54">
        <v>448</v>
      </c>
      <c r="H62" s="54">
        <f>168+34</f>
        <v>202</v>
      </c>
      <c r="J62" s="54" t="s">
        <v>32</v>
      </c>
      <c r="K62" s="39">
        <f t="shared" si="8"/>
        <v>1683</v>
      </c>
      <c r="L62" s="56"/>
      <c r="M62" s="138">
        <f t="shared" si="4"/>
        <v>0.7130124777183601</v>
      </c>
      <c r="N62" s="138">
        <f t="shared" si="5"/>
        <v>60.66547831253713</v>
      </c>
      <c r="O62" s="142">
        <f t="shared" si="6"/>
        <v>26.619132501485442</v>
      </c>
      <c r="P62" s="139">
        <f t="shared" si="7"/>
        <v>12.002376708259062</v>
      </c>
    </row>
    <row r="63" spans="3:16" ht="12" customHeight="1">
      <c r="C63" s="274">
        <v>2014</v>
      </c>
      <c r="D63" s="52" t="s">
        <v>7</v>
      </c>
      <c r="E63" s="51">
        <v>138</v>
      </c>
      <c r="F63" s="51">
        <v>790</v>
      </c>
      <c r="G63" s="51">
        <v>1551</v>
      </c>
      <c r="H63" s="51">
        <f>2872+62</f>
        <v>2934</v>
      </c>
      <c r="J63" s="51">
        <v>7</v>
      </c>
      <c r="K63" s="110">
        <f t="shared" si="8"/>
        <v>5420</v>
      </c>
      <c r="L63" s="56"/>
      <c r="M63" s="134">
        <f t="shared" si="4"/>
        <v>2.5461254612546123</v>
      </c>
      <c r="N63" s="134">
        <f t="shared" si="5"/>
        <v>14.575645756457565</v>
      </c>
      <c r="O63" s="140">
        <f t="shared" si="6"/>
        <v>28.616236162361623</v>
      </c>
      <c r="P63" s="135">
        <f t="shared" si="7"/>
        <v>54.132841328413285</v>
      </c>
    </row>
    <row r="64" spans="3:16" ht="12" customHeight="1">
      <c r="C64" s="276"/>
      <c r="D64" s="52" t="s">
        <v>6</v>
      </c>
      <c r="E64" s="51">
        <v>387</v>
      </c>
      <c r="F64" s="51">
        <v>1012</v>
      </c>
      <c r="G64" s="51">
        <v>1034</v>
      </c>
      <c r="H64" s="51">
        <f>2031+68</f>
        <v>2099</v>
      </c>
      <c r="J64" s="51">
        <v>11</v>
      </c>
      <c r="K64" s="110">
        <f t="shared" si="8"/>
        <v>4543</v>
      </c>
      <c r="L64" s="56"/>
      <c r="M64" s="136">
        <f t="shared" si="4"/>
        <v>8.518600044023774</v>
      </c>
      <c r="N64" s="136">
        <f t="shared" si="5"/>
        <v>22.27602905569007</v>
      </c>
      <c r="O64" s="141">
        <f t="shared" si="6"/>
        <v>22.760290556900724</v>
      </c>
      <c r="P64" s="137">
        <f t="shared" si="7"/>
        <v>46.2029495927801</v>
      </c>
    </row>
    <row r="65" spans="3:16" ht="12" customHeight="1">
      <c r="C65" s="276"/>
      <c r="D65" s="52" t="s">
        <v>8</v>
      </c>
      <c r="E65" s="51">
        <v>29</v>
      </c>
      <c r="F65" s="51">
        <v>283</v>
      </c>
      <c r="G65" s="51">
        <v>1648</v>
      </c>
      <c r="H65" s="51">
        <f>1726+121</f>
        <v>1847</v>
      </c>
      <c r="J65" s="51" t="s">
        <v>32</v>
      </c>
      <c r="K65" s="110">
        <f t="shared" si="8"/>
        <v>3807</v>
      </c>
      <c r="L65" s="56"/>
      <c r="M65" s="136">
        <f>+E65/$K65*100</f>
        <v>0.7617546624638823</v>
      </c>
      <c r="N65" s="136">
        <f t="shared" si="5"/>
        <v>7.433674809561334</v>
      </c>
      <c r="O65" s="141">
        <f t="shared" si="6"/>
        <v>43.288678749671654</v>
      </c>
      <c r="P65" s="137">
        <f t="shared" si="7"/>
        <v>48.51589177830313</v>
      </c>
    </row>
    <row r="66" spans="3:16" ht="12" customHeight="1">
      <c r="C66" s="275"/>
      <c r="D66" s="53" t="s">
        <v>9</v>
      </c>
      <c r="E66" s="54">
        <v>120</v>
      </c>
      <c r="F66" s="54">
        <v>101</v>
      </c>
      <c r="G66" s="54">
        <v>1044</v>
      </c>
      <c r="H66" s="54">
        <f>2043+49</f>
        <v>2092</v>
      </c>
      <c r="J66" s="54" t="s">
        <v>32</v>
      </c>
      <c r="K66" s="39">
        <f t="shared" si="8"/>
        <v>3357</v>
      </c>
      <c r="L66" s="56"/>
      <c r="M66" s="138">
        <f t="shared" si="4"/>
        <v>3.5746201966041107</v>
      </c>
      <c r="N66" s="138">
        <f t="shared" si="5"/>
        <v>3.0086386654751265</v>
      </c>
      <c r="O66" s="142">
        <f t="shared" si="6"/>
        <v>31.099195710455763</v>
      </c>
      <c r="P66" s="139">
        <f t="shared" si="7"/>
        <v>62.31754542746499</v>
      </c>
    </row>
    <row r="67" spans="3:12" ht="12.75">
      <c r="C67" s="122" t="s">
        <v>79</v>
      </c>
      <c r="D67" s="119"/>
      <c r="E67" s="54"/>
      <c r="F67" s="54"/>
      <c r="G67" s="54"/>
      <c r="H67" s="120"/>
      <c r="J67" s="121"/>
      <c r="K67" s="39"/>
      <c r="L67" s="56"/>
    </row>
    <row r="68" spans="3:16" ht="24.75" customHeight="1">
      <c r="C68" s="166" t="s">
        <v>0</v>
      </c>
      <c r="D68" s="131" t="s">
        <v>31</v>
      </c>
      <c r="E68" s="128" t="s">
        <v>2</v>
      </c>
      <c r="F68" s="128" t="s">
        <v>3</v>
      </c>
      <c r="G68" s="128" t="s">
        <v>20</v>
      </c>
      <c r="H68" s="129" t="s">
        <v>78</v>
      </c>
      <c r="I68" s="128" t="s">
        <v>77</v>
      </c>
      <c r="J68" s="130" t="s">
        <v>4</v>
      </c>
      <c r="K68" s="132" t="s">
        <v>30</v>
      </c>
      <c r="L68" s="167"/>
      <c r="M68" s="133" t="s">
        <v>80</v>
      </c>
      <c r="N68" s="133" t="s">
        <v>81</v>
      </c>
      <c r="O68" s="133" t="s">
        <v>82</v>
      </c>
      <c r="P68" s="133" t="s">
        <v>83</v>
      </c>
    </row>
    <row r="69" spans="3:17" ht="12" customHeight="1">
      <c r="C69" s="274">
        <v>2015</v>
      </c>
      <c r="D69" s="52" t="s">
        <v>7</v>
      </c>
      <c r="E69" s="51">
        <v>341</v>
      </c>
      <c r="F69" s="51">
        <v>947</v>
      </c>
      <c r="G69" s="51">
        <v>2464</v>
      </c>
      <c r="H69" s="51">
        <v>8244</v>
      </c>
      <c r="I69" s="118">
        <v>569</v>
      </c>
      <c r="J69" s="51">
        <v>3</v>
      </c>
      <c r="K69" s="110">
        <f aca="true" t="shared" si="9" ref="K69:K76">SUM(E69:J69)</f>
        <v>12568</v>
      </c>
      <c r="L69" s="56"/>
      <c r="M69" s="134">
        <f aca="true" t="shared" si="10" ref="M69:P76">+E69/$K69*100</f>
        <v>2.7132399745385105</v>
      </c>
      <c r="N69" s="134">
        <f t="shared" si="10"/>
        <v>7.535009548058562</v>
      </c>
      <c r="O69" s="140">
        <f t="shared" si="10"/>
        <v>19.6053469127944</v>
      </c>
      <c r="P69" s="135">
        <f>+H69/$K69*100</f>
        <v>65.59516231699554</v>
      </c>
      <c r="Q69" s="136"/>
    </row>
    <row r="70" spans="3:16" ht="12" customHeight="1">
      <c r="C70" s="276"/>
      <c r="D70" s="52" t="s">
        <v>9</v>
      </c>
      <c r="E70" s="51">
        <v>250</v>
      </c>
      <c r="F70" s="51">
        <v>194</v>
      </c>
      <c r="G70" s="51">
        <v>2546</v>
      </c>
      <c r="H70" s="51">
        <v>5307</v>
      </c>
      <c r="I70" s="110">
        <v>407</v>
      </c>
      <c r="J70" s="51">
        <v>0</v>
      </c>
      <c r="K70" s="110">
        <f t="shared" si="9"/>
        <v>8704</v>
      </c>
      <c r="L70" s="56"/>
      <c r="M70" s="136">
        <f t="shared" si="10"/>
        <v>2.8722426470588234</v>
      </c>
      <c r="N70" s="136">
        <f t="shared" si="10"/>
        <v>2.228860294117647</v>
      </c>
      <c r="O70" s="141">
        <f t="shared" si="10"/>
        <v>29.250919117647058</v>
      </c>
      <c r="P70" s="137">
        <f t="shared" si="10"/>
        <v>60.97196691176471</v>
      </c>
    </row>
    <row r="71" spans="3:16" ht="12" customHeight="1">
      <c r="C71" s="276"/>
      <c r="D71" s="52" t="s">
        <v>8</v>
      </c>
      <c r="E71" s="51">
        <v>60</v>
      </c>
      <c r="F71" s="51">
        <v>722</v>
      </c>
      <c r="G71" s="51">
        <v>1918</v>
      </c>
      <c r="H71" s="51">
        <v>5081</v>
      </c>
      <c r="I71" s="110">
        <v>704</v>
      </c>
      <c r="J71" s="51">
        <v>0</v>
      </c>
      <c r="K71" s="110">
        <f t="shared" si="9"/>
        <v>8485</v>
      </c>
      <c r="L71" s="56"/>
      <c r="M71" s="136">
        <f t="shared" si="10"/>
        <v>0.7071302298173248</v>
      </c>
      <c r="N71" s="136">
        <f t="shared" si="10"/>
        <v>8.509133765468475</v>
      </c>
      <c r="O71" s="141">
        <f t="shared" si="10"/>
        <v>22.604596346493814</v>
      </c>
      <c r="P71" s="137">
        <f>+H71/$K71*100</f>
        <v>59.882144961697115</v>
      </c>
    </row>
    <row r="72" spans="3:16" ht="12" customHeight="1">
      <c r="C72" s="275"/>
      <c r="D72" s="53" t="s">
        <v>6</v>
      </c>
      <c r="E72" s="54">
        <v>429</v>
      </c>
      <c r="F72" s="54">
        <v>1691</v>
      </c>
      <c r="G72" s="54">
        <v>1348</v>
      </c>
      <c r="H72" s="54">
        <v>4154</v>
      </c>
      <c r="I72" s="108">
        <v>198</v>
      </c>
      <c r="J72" s="54">
        <v>6</v>
      </c>
      <c r="K72" s="39">
        <f t="shared" si="9"/>
        <v>7826</v>
      </c>
      <c r="L72" s="56"/>
      <c r="M72" s="138">
        <f t="shared" si="10"/>
        <v>5.48172757475083</v>
      </c>
      <c r="N72" s="138">
        <f t="shared" si="10"/>
        <v>21.607462305136725</v>
      </c>
      <c r="O72" s="142">
        <f t="shared" si="10"/>
        <v>17.224635829286992</v>
      </c>
      <c r="P72" s="139">
        <f t="shared" si="10"/>
        <v>53.07947866087402</v>
      </c>
    </row>
    <row r="73" spans="3:16" ht="12" customHeight="1">
      <c r="C73" s="274">
        <v>2016</v>
      </c>
      <c r="D73" s="215" t="s">
        <v>7</v>
      </c>
      <c r="E73" s="216">
        <v>521</v>
      </c>
      <c r="F73" s="216">
        <v>951</v>
      </c>
      <c r="G73" s="216">
        <v>3247</v>
      </c>
      <c r="H73" s="216">
        <v>13066</v>
      </c>
      <c r="I73" s="217">
        <v>755</v>
      </c>
      <c r="J73" s="216">
        <v>2</v>
      </c>
      <c r="K73" s="216">
        <f t="shared" si="9"/>
        <v>18542</v>
      </c>
      <c r="L73" s="218"/>
      <c r="M73" s="219">
        <f t="shared" si="10"/>
        <v>2.809837126523568</v>
      </c>
      <c r="N73" s="219">
        <f t="shared" si="10"/>
        <v>5.128896559162981</v>
      </c>
      <c r="O73" s="220">
        <f t="shared" si="10"/>
        <v>17.511595297163197</v>
      </c>
      <c r="P73" s="221">
        <f>+H73/$K73*100</f>
        <v>70.46704778341064</v>
      </c>
    </row>
    <row r="74" spans="3:16" ht="12" customHeight="1">
      <c r="C74" s="276"/>
      <c r="D74" s="215" t="s">
        <v>6</v>
      </c>
      <c r="E74" s="216">
        <v>464</v>
      </c>
      <c r="F74" s="216">
        <v>2215</v>
      </c>
      <c r="G74" s="216">
        <v>1677</v>
      </c>
      <c r="H74" s="216">
        <v>6997</v>
      </c>
      <c r="I74" s="216">
        <v>250</v>
      </c>
      <c r="J74" s="216">
        <v>32</v>
      </c>
      <c r="K74" s="216">
        <f t="shared" si="9"/>
        <v>11635</v>
      </c>
      <c r="L74" s="218"/>
      <c r="M74" s="219">
        <f t="shared" si="10"/>
        <v>3.9879673399226467</v>
      </c>
      <c r="N74" s="219">
        <f t="shared" si="10"/>
        <v>19.037387193811774</v>
      </c>
      <c r="O74" s="220">
        <f t="shared" si="10"/>
        <v>14.413407821229049</v>
      </c>
      <c r="P74" s="221">
        <f t="shared" si="10"/>
        <v>60.137516115169745</v>
      </c>
    </row>
    <row r="75" spans="3:16" ht="12" customHeight="1">
      <c r="C75" s="276"/>
      <c r="D75" s="215" t="s">
        <v>9</v>
      </c>
      <c r="E75" s="216">
        <v>228</v>
      </c>
      <c r="F75" s="216">
        <v>246</v>
      </c>
      <c r="G75" s="216">
        <v>2413</v>
      </c>
      <c r="H75" s="216">
        <v>5572</v>
      </c>
      <c r="I75" s="216">
        <v>259</v>
      </c>
      <c r="J75" s="216">
        <v>2</v>
      </c>
      <c r="K75" s="216">
        <f t="shared" si="9"/>
        <v>8720</v>
      </c>
      <c r="L75" s="218"/>
      <c r="M75" s="219">
        <f t="shared" si="10"/>
        <v>2.614678899082569</v>
      </c>
      <c r="N75" s="219">
        <f t="shared" si="10"/>
        <v>2.8211009174311927</v>
      </c>
      <c r="O75" s="220">
        <f t="shared" si="10"/>
        <v>27.672018348623855</v>
      </c>
      <c r="P75" s="221">
        <f t="shared" si="10"/>
        <v>63.899082568807344</v>
      </c>
    </row>
    <row r="76" spans="3:16" ht="12" customHeight="1">
      <c r="C76" s="275"/>
      <c r="D76" s="222" t="s">
        <v>8</v>
      </c>
      <c r="E76" s="223">
        <v>62</v>
      </c>
      <c r="F76" s="223">
        <v>1579</v>
      </c>
      <c r="G76" s="223">
        <v>1667</v>
      </c>
      <c r="H76" s="223">
        <v>3661</v>
      </c>
      <c r="I76" s="224">
        <v>198</v>
      </c>
      <c r="J76" s="223">
        <v>0</v>
      </c>
      <c r="K76" s="223">
        <f t="shared" si="9"/>
        <v>7167</v>
      </c>
      <c r="L76" s="218"/>
      <c r="M76" s="225">
        <f t="shared" si="10"/>
        <v>0.8650760429747453</v>
      </c>
      <c r="N76" s="225">
        <f t="shared" si="10"/>
        <v>22.03153341705037</v>
      </c>
      <c r="O76" s="226">
        <f t="shared" si="10"/>
        <v>23.259383284498394</v>
      </c>
      <c r="P76" s="227">
        <f t="shared" si="10"/>
        <v>51.08134505371843</v>
      </c>
    </row>
    <row r="77" spans="3:16" ht="12" customHeight="1">
      <c r="C77" s="274">
        <v>2017</v>
      </c>
      <c r="D77" s="215" t="s">
        <v>118</v>
      </c>
      <c r="E77" s="216">
        <v>806</v>
      </c>
      <c r="F77" s="216">
        <v>302</v>
      </c>
      <c r="G77" s="216">
        <v>3406</v>
      </c>
      <c r="H77" s="216">
        <v>11882</v>
      </c>
      <c r="I77" s="217">
        <v>696</v>
      </c>
      <c r="J77" s="216">
        <v>16</v>
      </c>
      <c r="K77" s="216">
        <f>SUM(E77:J77)</f>
        <v>17108</v>
      </c>
      <c r="L77" s="218"/>
      <c r="M77" s="219">
        <f aca="true" t="shared" si="11" ref="M77:P80">+E77/$K77*100</f>
        <v>4.711246200607903</v>
      </c>
      <c r="N77" s="219">
        <f t="shared" si="11"/>
        <v>1.7652560205751695</v>
      </c>
      <c r="O77" s="220">
        <f t="shared" si="11"/>
        <v>19.908814589665656</v>
      </c>
      <c r="P77" s="221">
        <f t="shared" si="11"/>
        <v>69.45288753799392</v>
      </c>
    </row>
    <row r="78" spans="3:16" ht="12" customHeight="1">
      <c r="C78" s="276"/>
      <c r="D78" s="215" t="s">
        <v>6</v>
      </c>
      <c r="E78" s="216">
        <v>346</v>
      </c>
      <c r="F78" s="216">
        <v>1035</v>
      </c>
      <c r="G78" s="216">
        <v>1524</v>
      </c>
      <c r="H78" s="216">
        <v>5624</v>
      </c>
      <c r="I78" s="216">
        <v>518</v>
      </c>
      <c r="J78" s="216">
        <v>51</v>
      </c>
      <c r="K78" s="216">
        <f>SUM(E78:J78)</f>
        <v>9098</v>
      </c>
      <c r="L78" s="218"/>
      <c r="M78" s="219">
        <f t="shared" si="11"/>
        <v>3.803033633765663</v>
      </c>
      <c r="N78" s="219">
        <f t="shared" si="11"/>
        <v>11.376126621235437</v>
      </c>
      <c r="O78" s="220">
        <f t="shared" si="11"/>
        <v>16.75093427126841</v>
      </c>
      <c r="P78" s="221">
        <f t="shared" si="11"/>
        <v>61.81578368872279</v>
      </c>
    </row>
    <row r="79" spans="3:16" ht="12" customHeight="1">
      <c r="C79" s="276"/>
      <c r="D79" s="215" t="s">
        <v>9</v>
      </c>
      <c r="E79" s="216">
        <v>139</v>
      </c>
      <c r="F79" s="216">
        <v>59</v>
      </c>
      <c r="G79" s="216">
        <v>2510</v>
      </c>
      <c r="H79" s="216">
        <v>3723</v>
      </c>
      <c r="I79" s="216">
        <v>180</v>
      </c>
      <c r="J79" s="216">
        <v>2</v>
      </c>
      <c r="K79" s="216">
        <f>SUM(E79:J79)</f>
        <v>6613</v>
      </c>
      <c r="L79" s="218"/>
      <c r="M79" s="219">
        <f t="shared" si="11"/>
        <v>2.1019204597005894</v>
      </c>
      <c r="N79" s="219">
        <f t="shared" si="11"/>
        <v>0.8921820656283078</v>
      </c>
      <c r="O79" s="220">
        <f t="shared" si="11"/>
        <v>37.955542114017845</v>
      </c>
      <c r="P79" s="221">
        <f t="shared" si="11"/>
        <v>56.29820051413882</v>
      </c>
    </row>
    <row r="80" spans="3:16" ht="12" customHeight="1">
      <c r="C80" s="275"/>
      <c r="D80" s="222" t="s">
        <v>43</v>
      </c>
      <c r="E80" s="223">
        <v>84</v>
      </c>
      <c r="F80" s="223">
        <v>20</v>
      </c>
      <c r="G80" s="223">
        <v>1828</v>
      </c>
      <c r="H80" s="223">
        <v>3742</v>
      </c>
      <c r="I80" s="224">
        <v>211</v>
      </c>
      <c r="J80" s="223">
        <v>6</v>
      </c>
      <c r="K80" s="223">
        <f>SUM(E80:J80)</f>
        <v>5891</v>
      </c>
      <c r="L80" s="218"/>
      <c r="M80" s="225">
        <f t="shared" si="11"/>
        <v>1.4259039212357834</v>
      </c>
      <c r="N80" s="225">
        <f t="shared" si="11"/>
        <v>0.3395009336275675</v>
      </c>
      <c r="O80" s="226">
        <f t="shared" si="11"/>
        <v>31.030385333559668</v>
      </c>
      <c r="P80" s="227">
        <f t="shared" si="11"/>
        <v>63.52062468171788</v>
      </c>
    </row>
    <row r="81" spans="3:11" ht="12.75">
      <c r="C81" s="123" t="s">
        <v>119</v>
      </c>
      <c r="D81" s="2"/>
      <c r="E81" s="2"/>
      <c r="F81" s="2"/>
      <c r="G81" s="2"/>
      <c r="H81" s="2"/>
      <c r="I81" s="2"/>
      <c r="J81" s="2"/>
      <c r="K81" s="2"/>
    </row>
    <row r="82" spans="3:12" ht="12.75">
      <c r="C82" s="63"/>
      <c r="D82" s="2"/>
      <c r="E82" s="2"/>
      <c r="F82" s="2"/>
      <c r="G82" s="2"/>
      <c r="H82" s="2"/>
      <c r="I82" s="2"/>
      <c r="J82" s="2"/>
      <c r="K82" s="2"/>
      <c r="L82" s="9"/>
    </row>
    <row r="83" ht="12.75">
      <c r="L83" s="9"/>
    </row>
    <row r="84" ht="12.75">
      <c r="L84" s="9"/>
    </row>
    <row r="85" ht="12.75">
      <c r="L85" s="9"/>
    </row>
    <row r="86" ht="12.75">
      <c r="L86" s="9"/>
    </row>
    <row r="87" ht="12.75">
      <c r="L87" s="9"/>
    </row>
    <row r="88" ht="12.75">
      <c r="L88" s="9"/>
    </row>
    <row r="89" ht="12.75">
      <c r="L89" s="9"/>
    </row>
    <row r="90" ht="12.75">
      <c r="L90" s="9"/>
    </row>
    <row r="91" ht="12.75">
      <c r="L91" s="9"/>
    </row>
    <row r="92" ht="12.75">
      <c r="L92" s="9"/>
    </row>
    <row r="93" ht="12.75">
      <c r="L93" s="9"/>
    </row>
    <row r="94" ht="12.75">
      <c r="L94" s="9"/>
    </row>
    <row r="95" ht="12.75">
      <c r="L95" s="9"/>
    </row>
    <row r="96" ht="12.75">
      <c r="L96" s="9" t="s">
        <v>89</v>
      </c>
    </row>
    <row r="97" ht="12.75">
      <c r="L97" s="9">
        <v>1</v>
      </c>
    </row>
    <row r="98" ht="12.75">
      <c r="L98" s="9">
        <v>6</v>
      </c>
    </row>
    <row r="99" ht="12.75">
      <c r="C99" s="63" t="s">
        <v>34</v>
      </c>
    </row>
    <row r="101" ht="12.75">
      <c r="C101" s="195" t="s">
        <v>120</v>
      </c>
    </row>
    <row r="102" spans="3:18" ht="24.75" customHeight="1">
      <c r="C102" s="166" t="s">
        <v>0</v>
      </c>
      <c r="D102" s="131" t="s">
        <v>99</v>
      </c>
      <c r="E102" s="128" t="s">
        <v>2</v>
      </c>
      <c r="F102" s="128" t="s">
        <v>3</v>
      </c>
      <c r="G102" s="128" t="s">
        <v>20</v>
      </c>
      <c r="H102" s="129" t="s">
        <v>78</v>
      </c>
      <c r="I102" s="128" t="s">
        <v>77</v>
      </c>
      <c r="J102" s="130" t="s">
        <v>4</v>
      </c>
      <c r="K102" s="132" t="s">
        <v>30</v>
      </c>
      <c r="L102" s="167"/>
      <c r="M102" s="133" t="s">
        <v>80</v>
      </c>
      <c r="N102" s="133" t="s">
        <v>81</v>
      </c>
      <c r="O102" s="133" t="s">
        <v>82</v>
      </c>
      <c r="P102" s="133" t="s">
        <v>83</v>
      </c>
      <c r="R102" s="242"/>
    </row>
    <row r="103" spans="3:18" ht="12" customHeight="1">
      <c r="C103" s="274">
        <v>2015</v>
      </c>
      <c r="D103" s="208" t="s">
        <v>100</v>
      </c>
      <c r="E103" s="209">
        <v>2729</v>
      </c>
      <c r="F103" s="209">
        <v>9205</v>
      </c>
      <c r="G103" s="209">
        <v>13859</v>
      </c>
      <c r="H103" s="209">
        <v>35582</v>
      </c>
      <c r="I103" s="118">
        <v>3478</v>
      </c>
      <c r="J103" s="209">
        <v>53</v>
      </c>
      <c r="K103" s="118">
        <f>SUM(E103:J103)</f>
        <v>64906</v>
      </c>
      <c r="L103" s="56"/>
      <c r="M103" s="134">
        <f aca="true" t="shared" si="12" ref="M103:P105">+E103/$K103*100</f>
        <v>4.204541952978153</v>
      </c>
      <c r="N103" s="134">
        <f t="shared" si="12"/>
        <v>14.182047884633162</v>
      </c>
      <c r="O103" s="140">
        <f t="shared" si="12"/>
        <v>21.35241734200228</v>
      </c>
      <c r="P103" s="135">
        <f t="shared" si="12"/>
        <v>54.820817798046406</v>
      </c>
      <c r="R103" s="10"/>
    </row>
    <row r="104" spans="3:18" ht="12" customHeight="1">
      <c r="C104" s="276"/>
      <c r="D104" s="196" t="s">
        <v>101</v>
      </c>
      <c r="E104" s="51">
        <v>826</v>
      </c>
      <c r="F104" s="51">
        <v>1020</v>
      </c>
      <c r="G104" s="51">
        <v>1909</v>
      </c>
      <c r="H104" s="51">
        <v>1818</v>
      </c>
      <c r="I104" s="110">
        <v>625</v>
      </c>
      <c r="J104" s="51">
        <v>13</v>
      </c>
      <c r="K104" s="110">
        <f>SUM(E104:J104)</f>
        <v>6211</v>
      </c>
      <c r="L104" s="56"/>
      <c r="M104" s="136">
        <f t="shared" si="12"/>
        <v>13.298985670584445</v>
      </c>
      <c r="N104" s="136">
        <f t="shared" si="12"/>
        <v>16.422476251811304</v>
      </c>
      <c r="O104" s="141">
        <f t="shared" si="12"/>
        <v>30.735791337948797</v>
      </c>
      <c r="P104" s="137">
        <f t="shared" si="12"/>
        <v>29.270648848816617</v>
      </c>
      <c r="R104" s="10"/>
    </row>
    <row r="105" spans="3:18" ht="12" customHeight="1">
      <c r="C105" s="276"/>
      <c r="D105" s="197" t="s">
        <v>29</v>
      </c>
      <c r="E105" s="198">
        <f aca="true" t="shared" si="13" ref="E105:J105">SUM(E103:E104)</f>
        <v>3555</v>
      </c>
      <c r="F105" s="198">
        <f t="shared" si="13"/>
        <v>10225</v>
      </c>
      <c r="G105" s="198">
        <f t="shared" si="13"/>
        <v>15768</v>
      </c>
      <c r="H105" s="198">
        <f t="shared" si="13"/>
        <v>37400</v>
      </c>
      <c r="I105" s="198">
        <f t="shared" si="13"/>
        <v>4103</v>
      </c>
      <c r="J105" s="198">
        <f t="shared" si="13"/>
        <v>66</v>
      </c>
      <c r="K105" s="198">
        <f>SUM(K103:K104)</f>
        <v>71117</v>
      </c>
      <c r="L105" s="56"/>
      <c r="M105" s="205">
        <f t="shared" si="12"/>
        <v>4.99880478647862</v>
      </c>
      <c r="N105" s="205">
        <f t="shared" si="12"/>
        <v>14.377715595427254</v>
      </c>
      <c r="O105" s="206">
        <f t="shared" si="12"/>
        <v>22.171913888381116</v>
      </c>
      <c r="P105" s="207">
        <f t="shared" si="12"/>
        <v>52.589394940731474</v>
      </c>
      <c r="R105" s="10"/>
    </row>
    <row r="106" spans="3:18" ht="12" customHeight="1">
      <c r="C106" s="276"/>
      <c r="D106" s="197"/>
      <c r="E106" s="198"/>
      <c r="F106" s="198"/>
      <c r="G106" s="198"/>
      <c r="H106" s="198"/>
      <c r="I106" s="198"/>
      <c r="J106" s="198"/>
      <c r="K106" s="198"/>
      <c r="L106" s="56"/>
      <c r="M106" s="136"/>
      <c r="N106" s="136"/>
      <c r="O106" s="141"/>
      <c r="P106" s="137"/>
      <c r="R106" s="10"/>
    </row>
    <row r="107" spans="3:26" ht="12" customHeight="1">
      <c r="C107" s="276"/>
      <c r="D107" s="196" t="s">
        <v>102</v>
      </c>
      <c r="E107" s="51">
        <v>314</v>
      </c>
      <c r="F107" s="51">
        <v>334</v>
      </c>
      <c r="G107" s="51">
        <v>924</v>
      </c>
      <c r="H107" s="51">
        <v>376</v>
      </c>
      <c r="I107" s="110">
        <v>259</v>
      </c>
      <c r="J107" s="51">
        <v>6</v>
      </c>
      <c r="K107" s="110">
        <f aca="true" t="shared" si="14" ref="K107:K114">SUM(E107:J107)</f>
        <v>2213</v>
      </c>
      <c r="L107" s="56"/>
      <c r="M107" s="136">
        <f aca="true" t="shared" si="15" ref="M107:M115">+E107/$K107*100</f>
        <v>14.188883868052418</v>
      </c>
      <c r="N107" s="136">
        <f aca="true" t="shared" si="16" ref="N107:N115">+F107/$K107*100</f>
        <v>15.09263443289652</v>
      </c>
      <c r="O107" s="141">
        <f aca="true" t="shared" si="17" ref="O107:O115">+G107/$K107*100</f>
        <v>41.75327609579756</v>
      </c>
      <c r="P107" s="137">
        <f aca="true" t="shared" si="18" ref="P107:P115">+H107/$K107*100</f>
        <v>16.990510619069138</v>
      </c>
      <c r="R107" s="10"/>
      <c r="W107" s="128" t="s">
        <v>42</v>
      </c>
      <c r="X107" s="128" t="s">
        <v>38</v>
      </c>
      <c r="Y107" s="128" t="s">
        <v>39</v>
      </c>
      <c r="Z107" s="129" t="s">
        <v>78</v>
      </c>
    </row>
    <row r="108" spans="3:18" ht="12" customHeight="1">
      <c r="C108" s="276"/>
      <c r="D108" s="196" t="s">
        <v>103</v>
      </c>
      <c r="E108" s="51">
        <v>99</v>
      </c>
      <c r="F108" s="51">
        <v>76</v>
      </c>
      <c r="G108" s="51">
        <v>844</v>
      </c>
      <c r="H108" s="51">
        <v>98</v>
      </c>
      <c r="I108" s="110">
        <v>61</v>
      </c>
      <c r="J108" s="51">
        <v>2</v>
      </c>
      <c r="K108" s="110">
        <f t="shared" si="14"/>
        <v>1180</v>
      </c>
      <c r="L108" s="56"/>
      <c r="M108" s="136">
        <f t="shared" si="15"/>
        <v>8.389830508474576</v>
      </c>
      <c r="N108" s="136">
        <f t="shared" si="16"/>
        <v>6.440677966101695</v>
      </c>
      <c r="O108" s="141">
        <f t="shared" si="17"/>
        <v>71.52542372881356</v>
      </c>
      <c r="P108" s="137">
        <f t="shared" si="18"/>
        <v>8.305084745762711</v>
      </c>
      <c r="R108" s="10"/>
    </row>
    <row r="109" spans="3:18" ht="12" customHeight="1">
      <c r="C109" s="276"/>
      <c r="D109" s="196" t="s">
        <v>104</v>
      </c>
      <c r="E109" s="51">
        <v>2419</v>
      </c>
      <c r="F109" s="51">
        <v>7843</v>
      </c>
      <c r="G109" s="51">
        <v>12119</v>
      </c>
      <c r="H109" s="51">
        <v>32930</v>
      </c>
      <c r="I109" s="110">
        <v>3256</v>
      </c>
      <c r="J109" s="51">
        <v>44</v>
      </c>
      <c r="K109" s="110">
        <f t="shared" si="14"/>
        <v>58611</v>
      </c>
      <c r="L109" s="56"/>
      <c r="M109" s="136">
        <f t="shared" si="15"/>
        <v>4.1272116155670435</v>
      </c>
      <c r="N109" s="136">
        <f t="shared" si="16"/>
        <v>13.381447168620225</v>
      </c>
      <c r="O109" s="141">
        <f t="shared" si="17"/>
        <v>20.67700602276023</v>
      </c>
      <c r="P109" s="137">
        <f t="shared" si="18"/>
        <v>56.18399276586307</v>
      </c>
      <c r="R109" s="10"/>
    </row>
    <row r="110" spans="3:18" ht="12" customHeight="1">
      <c r="C110" s="276"/>
      <c r="D110" s="196" t="s">
        <v>105</v>
      </c>
      <c r="E110" s="51">
        <v>709</v>
      </c>
      <c r="F110" s="51">
        <v>1945</v>
      </c>
      <c r="G110" s="51">
        <v>1862</v>
      </c>
      <c r="H110" s="51">
        <v>3988</v>
      </c>
      <c r="I110" s="110">
        <v>519</v>
      </c>
      <c r="J110" s="51">
        <v>12</v>
      </c>
      <c r="K110" s="110">
        <f t="shared" si="14"/>
        <v>9035</v>
      </c>
      <c r="L110" s="56"/>
      <c r="M110" s="136">
        <f t="shared" si="15"/>
        <v>7.847260653016049</v>
      </c>
      <c r="N110" s="136">
        <f t="shared" si="16"/>
        <v>21.527393469839513</v>
      </c>
      <c r="O110" s="141">
        <f t="shared" si="17"/>
        <v>20.608743774211398</v>
      </c>
      <c r="P110" s="137">
        <f t="shared" si="18"/>
        <v>44.13945766463752</v>
      </c>
      <c r="R110" s="10"/>
    </row>
    <row r="111" spans="3:18" ht="12" customHeight="1">
      <c r="C111" s="276"/>
      <c r="D111" s="196" t="s">
        <v>106</v>
      </c>
      <c r="E111" s="51">
        <v>14</v>
      </c>
      <c r="F111" s="51">
        <v>27</v>
      </c>
      <c r="G111" s="51">
        <v>19</v>
      </c>
      <c r="H111" s="51">
        <v>8</v>
      </c>
      <c r="I111" s="110">
        <v>8</v>
      </c>
      <c r="J111" s="51">
        <v>2</v>
      </c>
      <c r="K111" s="110">
        <f t="shared" si="14"/>
        <v>78</v>
      </c>
      <c r="L111" s="56"/>
      <c r="M111" s="136">
        <f t="shared" si="15"/>
        <v>17.94871794871795</v>
      </c>
      <c r="N111" s="136">
        <f t="shared" si="16"/>
        <v>34.61538461538461</v>
      </c>
      <c r="O111" s="141">
        <f t="shared" si="17"/>
        <v>24.358974358974358</v>
      </c>
      <c r="P111" s="137">
        <f t="shared" si="18"/>
        <v>10.256410256410255</v>
      </c>
      <c r="R111" s="10"/>
    </row>
    <row r="112" spans="3:18" ht="14.25" customHeight="1" thickBot="1">
      <c r="C112" s="277"/>
      <c r="D112" s="228" t="s">
        <v>29</v>
      </c>
      <c r="E112" s="229">
        <f aca="true" t="shared" si="19" ref="E112:J112">SUM(E107:E111)</f>
        <v>3555</v>
      </c>
      <c r="F112" s="229">
        <f t="shared" si="19"/>
        <v>10225</v>
      </c>
      <c r="G112" s="229">
        <f t="shared" si="19"/>
        <v>15768</v>
      </c>
      <c r="H112" s="229">
        <f t="shared" si="19"/>
        <v>37400</v>
      </c>
      <c r="I112" s="229">
        <f t="shared" si="19"/>
        <v>4103</v>
      </c>
      <c r="J112" s="229">
        <f t="shared" si="19"/>
        <v>66</v>
      </c>
      <c r="K112" s="230">
        <f t="shared" si="14"/>
        <v>71117</v>
      </c>
      <c r="L112" s="56"/>
      <c r="M112" s="231">
        <f t="shared" si="15"/>
        <v>4.99880478647862</v>
      </c>
      <c r="N112" s="231">
        <f t="shared" si="16"/>
        <v>14.377715595427254</v>
      </c>
      <c r="O112" s="232">
        <f t="shared" si="17"/>
        <v>22.171913888381116</v>
      </c>
      <c r="P112" s="233">
        <f t="shared" si="18"/>
        <v>52.589394940731474</v>
      </c>
      <c r="R112" s="10"/>
    </row>
    <row r="113" spans="3:18" ht="12" customHeight="1" thickTop="1">
      <c r="C113" s="274">
        <v>2016</v>
      </c>
      <c r="D113" s="208" t="s">
        <v>100</v>
      </c>
      <c r="E113" s="209">
        <v>3333</v>
      </c>
      <c r="F113" s="209">
        <v>11723</v>
      </c>
      <c r="G113" s="209">
        <v>16139</v>
      </c>
      <c r="H113" s="209">
        <v>47897</v>
      </c>
      <c r="I113" s="118">
        <v>2518</v>
      </c>
      <c r="J113" s="209">
        <v>141</v>
      </c>
      <c r="K113" s="118">
        <f t="shared" si="14"/>
        <v>81751</v>
      </c>
      <c r="L113" s="56"/>
      <c r="M113" s="136">
        <f t="shared" si="15"/>
        <v>4.077014348448337</v>
      </c>
      <c r="N113" s="136">
        <f t="shared" si="16"/>
        <v>14.33988575063302</v>
      </c>
      <c r="O113" s="141">
        <f t="shared" si="17"/>
        <v>19.741654536335947</v>
      </c>
      <c r="P113" s="137">
        <f t="shared" si="18"/>
        <v>58.58888576286528</v>
      </c>
      <c r="R113" s="10"/>
    </row>
    <row r="114" spans="3:18" ht="12" customHeight="1">
      <c r="C114" s="276"/>
      <c r="D114" s="196" t="s">
        <v>101</v>
      </c>
      <c r="E114" s="51">
        <v>1475</v>
      </c>
      <c r="F114" s="51">
        <v>1150</v>
      </c>
      <c r="G114" s="51">
        <v>2840</v>
      </c>
      <c r="H114" s="51">
        <v>3273</v>
      </c>
      <c r="I114" s="110">
        <v>566</v>
      </c>
      <c r="J114" s="51">
        <v>47</v>
      </c>
      <c r="K114" s="110">
        <f t="shared" si="14"/>
        <v>9351</v>
      </c>
      <c r="L114" s="56"/>
      <c r="M114" s="136">
        <f t="shared" si="15"/>
        <v>15.773714041279007</v>
      </c>
      <c r="N114" s="136">
        <f t="shared" si="16"/>
        <v>12.298149930488718</v>
      </c>
      <c r="O114" s="141">
        <f t="shared" si="17"/>
        <v>30.371083306598223</v>
      </c>
      <c r="P114" s="137">
        <f t="shared" si="18"/>
        <v>35.00160410651267</v>
      </c>
      <c r="R114" s="10"/>
    </row>
    <row r="115" spans="3:18" ht="12" customHeight="1">
      <c r="C115" s="276"/>
      <c r="D115" s="197" t="s">
        <v>29</v>
      </c>
      <c r="E115" s="198">
        <f aca="true" t="shared" si="20" ref="E115:K115">SUM(E113:E114)</f>
        <v>4808</v>
      </c>
      <c r="F115" s="198">
        <f t="shared" si="20"/>
        <v>12873</v>
      </c>
      <c r="G115" s="198">
        <f t="shared" si="20"/>
        <v>18979</v>
      </c>
      <c r="H115" s="198">
        <f t="shared" si="20"/>
        <v>51170</v>
      </c>
      <c r="I115" s="198">
        <f t="shared" si="20"/>
        <v>3084</v>
      </c>
      <c r="J115" s="198">
        <f t="shared" si="20"/>
        <v>188</v>
      </c>
      <c r="K115" s="198">
        <f t="shared" si="20"/>
        <v>91102</v>
      </c>
      <c r="L115" s="56"/>
      <c r="M115" s="205">
        <f t="shared" si="15"/>
        <v>5.27760093082479</v>
      </c>
      <c r="N115" s="205">
        <f t="shared" si="16"/>
        <v>14.130315470571448</v>
      </c>
      <c r="O115" s="206">
        <f t="shared" si="17"/>
        <v>20.8326930254001</v>
      </c>
      <c r="P115" s="207">
        <f t="shared" si="18"/>
        <v>56.167811903141526</v>
      </c>
      <c r="R115" s="10"/>
    </row>
    <row r="116" spans="3:18" ht="12" customHeight="1">
      <c r="C116" s="276"/>
      <c r="D116" s="197"/>
      <c r="E116" s="198"/>
      <c r="F116" s="198"/>
      <c r="G116" s="198"/>
      <c r="H116" s="198"/>
      <c r="I116" s="198"/>
      <c r="J116" s="198"/>
      <c r="K116" s="198"/>
      <c r="L116" s="56"/>
      <c r="M116" s="136"/>
      <c r="N116" s="136"/>
      <c r="O116" s="141"/>
      <c r="P116" s="137"/>
      <c r="R116" s="10"/>
    </row>
    <row r="117" spans="3:18" ht="12" customHeight="1">
      <c r="C117" s="276"/>
      <c r="D117" s="196" t="s">
        <v>102</v>
      </c>
      <c r="E117" s="51">
        <v>855</v>
      </c>
      <c r="F117" s="51">
        <v>342</v>
      </c>
      <c r="G117" s="51">
        <v>1268</v>
      </c>
      <c r="H117" s="51">
        <v>543</v>
      </c>
      <c r="I117" s="110">
        <v>112</v>
      </c>
      <c r="J117" s="51">
        <v>12</v>
      </c>
      <c r="K117" s="110">
        <f aca="true" t="shared" si="21" ref="K117:K122">SUM(E117:J117)</f>
        <v>3132</v>
      </c>
      <c r="L117" s="56"/>
      <c r="M117" s="136">
        <f aca="true" t="shared" si="22" ref="M117:M125">+E117/$K117*100</f>
        <v>27.298850574712645</v>
      </c>
      <c r="N117" s="136">
        <f aca="true" t="shared" si="23" ref="N117:N125">+F117/$K117*100</f>
        <v>10.919540229885058</v>
      </c>
      <c r="O117" s="141">
        <f aca="true" t="shared" si="24" ref="O117:O125">+G117/$K117*100</f>
        <v>40.485312899106</v>
      </c>
      <c r="P117" s="137">
        <f aca="true" t="shared" si="25" ref="P117:P125">+H117/$K117*100</f>
        <v>17.337164750957854</v>
      </c>
      <c r="R117" s="10"/>
    </row>
    <row r="118" spans="3:18" ht="12" customHeight="1">
      <c r="C118" s="276"/>
      <c r="D118" s="196" t="s">
        <v>103</v>
      </c>
      <c r="E118" s="51">
        <v>199</v>
      </c>
      <c r="F118" s="51">
        <v>98</v>
      </c>
      <c r="G118" s="51">
        <v>1015</v>
      </c>
      <c r="H118" s="51">
        <v>366</v>
      </c>
      <c r="I118" s="110">
        <v>34</v>
      </c>
      <c r="J118" s="51">
        <v>10</v>
      </c>
      <c r="K118" s="110">
        <f t="shared" si="21"/>
        <v>1722</v>
      </c>
      <c r="L118" s="56"/>
      <c r="M118" s="136">
        <f t="shared" si="22"/>
        <v>11.556329849012775</v>
      </c>
      <c r="N118" s="136">
        <f t="shared" si="23"/>
        <v>5.691056910569105</v>
      </c>
      <c r="O118" s="141">
        <f t="shared" si="24"/>
        <v>58.94308943089431</v>
      </c>
      <c r="P118" s="137">
        <f t="shared" si="25"/>
        <v>21.254355400696863</v>
      </c>
      <c r="R118" s="10"/>
    </row>
    <row r="119" spans="3:18" ht="12" customHeight="1">
      <c r="C119" s="276"/>
      <c r="D119" s="196" t="s">
        <v>104</v>
      </c>
      <c r="E119" s="51">
        <v>2917</v>
      </c>
      <c r="F119" s="51">
        <v>10314</v>
      </c>
      <c r="G119" s="51">
        <v>14166</v>
      </c>
      <c r="H119" s="51">
        <v>44683</v>
      </c>
      <c r="I119" s="110">
        <v>2580</v>
      </c>
      <c r="J119" s="51">
        <v>128</v>
      </c>
      <c r="K119" s="110">
        <f t="shared" si="21"/>
        <v>74788</v>
      </c>
      <c r="L119" s="56"/>
      <c r="M119" s="136">
        <f t="shared" si="22"/>
        <v>3.900358346258758</v>
      </c>
      <c r="N119" s="136">
        <f t="shared" si="23"/>
        <v>13.790982510563191</v>
      </c>
      <c r="O119" s="141">
        <f t="shared" si="24"/>
        <v>18.941541423757823</v>
      </c>
      <c r="P119" s="137">
        <f t="shared" si="25"/>
        <v>59.74621597047655</v>
      </c>
      <c r="R119" s="10"/>
    </row>
    <row r="120" spans="3:18" ht="12" customHeight="1">
      <c r="C120" s="276"/>
      <c r="D120" s="196" t="s">
        <v>105</v>
      </c>
      <c r="E120" s="51">
        <v>818</v>
      </c>
      <c r="F120" s="51">
        <v>2085</v>
      </c>
      <c r="G120" s="51">
        <v>2509</v>
      </c>
      <c r="H120" s="51">
        <v>5565</v>
      </c>
      <c r="I120" s="110">
        <v>356</v>
      </c>
      <c r="J120" s="51">
        <v>37</v>
      </c>
      <c r="K120" s="110">
        <f t="shared" si="21"/>
        <v>11370</v>
      </c>
      <c r="L120" s="56"/>
      <c r="M120" s="136">
        <f t="shared" si="22"/>
        <v>7.194371152154794</v>
      </c>
      <c r="N120" s="136">
        <f t="shared" si="23"/>
        <v>18.337730870712402</v>
      </c>
      <c r="O120" s="141">
        <f t="shared" si="24"/>
        <v>22.066842568161828</v>
      </c>
      <c r="P120" s="137">
        <f t="shared" si="25"/>
        <v>48.94459102902375</v>
      </c>
      <c r="R120" s="10"/>
    </row>
    <row r="121" spans="3:18" ht="12" customHeight="1">
      <c r="C121" s="276"/>
      <c r="D121" s="196" t="s">
        <v>106</v>
      </c>
      <c r="E121" s="51">
        <v>19</v>
      </c>
      <c r="F121" s="51">
        <v>34</v>
      </c>
      <c r="G121" s="51">
        <v>21</v>
      </c>
      <c r="H121" s="51">
        <v>13</v>
      </c>
      <c r="I121" s="110">
        <v>2</v>
      </c>
      <c r="J121" s="51">
        <v>1</v>
      </c>
      <c r="K121" s="110">
        <f t="shared" si="21"/>
        <v>90</v>
      </c>
      <c r="L121" s="56"/>
      <c r="M121" s="136">
        <f t="shared" si="22"/>
        <v>21.11111111111111</v>
      </c>
      <c r="N121" s="136">
        <f t="shared" si="23"/>
        <v>37.77777777777778</v>
      </c>
      <c r="O121" s="141">
        <f t="shared" si="24"/>
        <v>23.333333333333332</v>
      </c>
      <c r="P121" s="137">
        <f t="shared" si="25"/>
        <v>14.444444444444443</v>
      </c>
      <c r="R121" s="10"/>
    </row>
    <row r="122" spans="3:18" ht="13.5" customHeight="1" thickBot="1">
      <c r="C122" s="277"/>
      <c r="D122" s="228" t="s">
        <v>29</v>
      </c>
      <c r="E122" s="229">
        <f aca="true" t="shared" si="26" ref="E122:J122">SUM(E117:E121)</f>
        <v>4808</v>
      </c>
      <c r="F122" s="229">
        <f t="shared" si="26"/>
        <v>12873</v>
      </c>
      <c r="G122" s="229">
        <f t="shared" si="26"/>
        <v>18979</v>
      </c>
      <c r="H122" s="229">
        <f t="shared" si="26"/>
        <v>51170</v>
      </c>
      <c r="I122" s="229">
        <f t="shared" si="26"/>
        <v>3084</v>
      </c>
      <c r="J122" s="229">
        <f t="shared" si="26"/>
        <v>188</v>
      </c>
      <c r="K122" s="230">
        <f t="shared" si="21"/>
        <v>91102</v>
      </c>
      <c r="L122" s="56"/>
      <c r="M122" s="231">
        <f t="shared" si="22"/>
        <v>5.27760093082479</v>
      </c>
      <c r="N122" s="231">
        <f t="shared" si="23"/>
        <v>14.130315470571448</v>
      </c>
      <c r="O122" s="232">
        <f t="shared" si="24"/>
        <v>20.8326930254001</v>
      </c>
      <c r="P122" s="233">
        <f t="shared" si="25"/>
        <v>56.167811903141526</v>
      </c>
      <c r="R122" s="10"/>
    </row>
    <row r="123" spans="3:18" ht="12" customHeight="1" thickTop="1">
      <c r="C123" s="274">
        <v>2017</v>
      </c>
      <c r="D123" s="196" t="s">
        <v>100</v>
      </c>
      <c r="E123" s="51">
        <v>4115</v>
      </c>
      <c r="F123" s="51">
        <v>6093</v>
      </c>
      <c r="G123" s="51">
        <v>16953</v>
      </c>
      <c r="H123" s="51">
        <v>39501</v>
      </c>
      <c r="I123" s="110">
        <v>3435</v>
      </c>
      <c r="J123" s="51">
        <v>484</v>
      </c>
      <c r="K123" s="110">
        <f>SUM(E123:J123)</f>
        <v>70581</v>
      </c>
      <c r="L123" s="56"/>
      <c r="M123" s="136">
        <f t="shared" si="22"/>
        <v>5.830180926878338</v>
      </c>
      <c r="N123" s="136">
        <f t="shared" si="23"/>
        <v>8.63263484507162</v>
      </c>
      <c r="O123" s="141">
        <f t="shared" si="24"/>
        <v>24.019211969226845</v>
      </c>
      <c r="P123" s="137">
        <f>+H123/$K123*100</f>
        <v>55.96548646236239</v>
      </c>
      <c r="R123" s="10"/>
    </row>
    <row r="124" spans="3:18" ht="12" customHeight="1">
      <c r="C124" s="276"/>
      <c r="D124" s="196" t="s">
        <v>101</v>
      </c>
      <c r="E124" s="51">
        <v>2712</v>
      </c>
      <c r="F124" s="51">
        <v>787</v>
      </c>
      <c r="G124" s="51">
        <v>3213</v>
      </c>
      <c r="H124" s="51">
        <v>3199</v>
      </c>
      <c r="I124" s="110">
        <v>857</v>
      </c>
      <c r="J124" s="51">
        <v>178</v>
      </c>
      <c r="K124" s="110">
        <f>SUM(E124:J124)</f>
        <v>10946</v>
      </c>
      <c r="L124" s="56"/>
      <c r="M124" s="136">
        <f>+E124/$K124*100</f>
        <v>24.776173944820027</v>
      </c>
      <c r="N124" s="136">
        <f t="shared" si="23"/>
        <v>7.189841037822036</v>
      </c>
      <c r="O124" s="141">
        <f t="shared" si="24"/>
        <v>29.35318837931665</v>
      </c>
      <c r="P124" s="137">
        <f t="shared" si="25"/>
        <v>29.225287776356662</v>
      </c>
      <c r="R124" s="10"/>
    </row>
    <row r="125" spans="3:18" ht="12" customHeight="1">
      <c r="C125" s="276"/>
      <c r="D125" s="197" t="s">
        <v>29</v>
      </c>
      <c r="E125" s="198">
        <f aca="true" t="shared" si="27" ref="E125:K125">SUM(E123:E124)</f>
        <v>6827</v>
      </c>
      <c r="F125" s="198">
        <f t="shared" si="27"/>
        <v>6880</v>
      </c>
      <c r="G125" s="198">
        <f t="shared" si="27"/>
        <v>20166</v>
      </c>
      <c r="H125" s="198">
        <f t="shared" si="27"/>
        <v>42700</v>
      </c>
      <c r="I125" s="198">
        <f t="shared" si="27"/>
        <v>4292</v>
      </c>
      <c r="J125" s="198">
        <f t="shared" si="27"/>
        <v>662</v>
      </c>
      <c r="K125" s="198">
        <f t="shared" si="27"/>
        <v>81527</v>
      </c>
      <c r="L125" s="56"/>
      <c r="M125" s="205">
        <f t="shared" si="22"/>
        <v>8.373912936818478</v>
      </c>
      <c r="N125" s="205">
        <f t="shared" si="23"/>
        <v>8.438922074895434</v>
      </c>
      <c r="O125" s="206">
        <f t="shared" si="24"/>
        <v>24.735363744526353</v>
      </c>
      <c r="P125" s="207">
        <f t="shared" si="25"/>
        <v>52.37528671483067</v>
      </c>
      <c r="R125" s="10"/>
    </row>
    <row r="126" spans="3:18" ht="12" customHeight="1">
      <c r="C126" s="276"/>
      <c r="D126" s="197"/>
      <c r="E126" s="198"/>
      <c r="F126" s="198"/>
      <c r="G126" s="198"/>
      <c r="H126" s="198"/>
      <c r="I126" s="198"/>
      <c r="J126" s="198"/>
      <c r="K126" s="198"/>
      <c r="L126" s="56"/>
      <c r="M126" s="136"/>
      <c r="N126" s="136"/>
      <c r="O126" s="141"/>
      <c r="P126" s="137"/>
      <c r="R126" s="10"/>
    </row>
    <row r="127" spans="3:18" ht="12" customHeight="1">
      <c r="C127" s="276"/>
      <c r="D127" s="196" t="s">
        <v>102</v>
      </c>
      <c r="E127" s="51">
        <v>1280</v>
      </c>
      <c r="F127" s="51">
        <v>277</v>
      </c>
      <c r="G127" s="51">
        <v>1275</v>
      </c>
      <c r="H127" s="51">
        <v>474</v>
      </c>
      <c r="I127" s="110">
        <v>163</v>
      </c>
      <c r="J127" s="51">
        <v>65</v>
      </c>
      <c r="K127" s="110">
        <f aca="true" t="shared" si="28" ref="K127:K132">SUM(E127:J127)</f>
        <v>3534</v>
      </c>
      <c r="L127" s="56"/>
      <c r="M127" s="136">
        <f aca="true" t="shared" si="29" ref="M127:M132">+E127/$K127*100</f>
        <v>36.21958121109225</v>
      </c>
      <c r="N127" s="136">
        <f aca="true" t="shared" si="30" ref="N127:N132">+F127/$K127*100</f>
        <v>7.838143746462932</v>
      </c>
      <c r="O127" s="141">
        <f aca="true" t="shared" si="31" ref="O127:O132">+G127/$K127*100</f>
        <v>36.07809847198642</v>
      </c>
      <c r="P127" s="137">
        <f aca="true" t="shared" si="32" ref="P127:P132">+H127/$K127*100</f>
        <v>13.412563667232597</v>
      </c>
      <c r="R127" s="10"/>
    </row>
    <row r="128" spans="3:18" ht="12" customHeight="1">
      <c r="C128" s="276"/>
      <c r="D128" s="196" t="s">
        <v>103</v>
      </c>
      <c r="E128" s="51">
        <v>338</v>
      </c>
      <c r="F128" s="51">
        <v>86</v>
      </c>
      <c r="G128" s="51">
        <v>1324</v>
      </c>
      <c r="H128" s="51">
        <v>276</v>
      </c>
      <c r="I128" s="110">
        <v>62</v>
      </c>
      <c r="J128" s="51">
        <v>13</v>
      </c>
      <c r="K128" s="110">
        <f t="shared" si="28"/>
        <v>2099</v>
      </c>
      <c r="L128" s="56"/>
      <c r="M128" s="136">
        <f t="shared" si="29"/>
        <v>16.102906145783706</v>
      </c>
      <c r="N128" s="136">
        <f t="shared" si="30"/>
        <v>4.097189137684612</v>
      </c>
      <c r="O128" s="141">
        <f t="shared" si="31"/>
        <v>63.07765602667937</v>
      </c>
      <c r="P128" s="137">
        <f t="shared" si="32"/>
        <v>13.149118627918055</v>
      </c>
      <c r="R128" s="10"/>
    </row>
    <row r="129" spans="3:18" ht="12" customHeight="1">
      <c r="C129" s="276"/>
      <c r="D129" s="196" t="s">
        <v>104</v>
      </c>
      <c r="E129" s="51">
        <v>4015</v>
      </c>
      <c r="F129" s="51">
        <v>5168</v>
      </c>
      <c r="G129" s="51">
        <v>14845</v>
      </c>
      <c r="H129" s="51">
        <v>36725</v>
      </c>
      <c r="I129" s="110">
        <v>3409</v>
      </c>
      <c r="J129" s="51">
        <v>482</v>
      </c>
      <c r="K129" s="110">
        <f t="shared" si="28"/>
        <v>64644</v>
      </c>
      <c r="L129" s="56"/>
      <c r="M129" s="136">
        <f t="shared" si="29"/>
        <v>6.210939917084339</v>
      </c>
      <c r="N129" s="136">
        <f t="shared" si="30"/>
        <v>7.994554792401461</v>
      </c>
      <c r="O129" s="141">
        <f t="shared" si="31"/>
        <v>22.964234886455046</v>
      </c>
      <c r="P129" s="137">
        <f t="shared" si="32"/>
        <v>56.8111503001052</v>
      </c>
      <c r="R129" s="10"/>
    </row>
    <row r="130" spans="3:18" ht="12" customHeight="1">
      <c r="C130" s="276"/>
      <c r="D130" s="196" t="s">
        <v>105</v>
      </c>
      <c r="E130" s="51">
        <v>1163</v>
      </c>
      <c r="F130" s="51">
        <v>1329</v>
      </c>
      <c r="G130" s="51">
        <v>2703</v>
      </c>
      <c r="H130" s="51">
        <v>5211</v>
      </c>
      <c r="I130" s="110">
        <v>653</v>
      </c>
      <c r="J130" s="51">
        <v>101</v>
      </c>
      <c r="K130" s="110">
        <f t="shared" si="28"/>
        <v>11160</v>
      </c>
      <c r="L130" s="56"/>
      <c r="M130" s="136">
        <f t="shared" si="29"/>
        <v>10.421146953405017</v>
      </c>
      <c r="N130" s="136">
        <f t="shared" si="30"/>
        <v>11.908602150537634</v>
      </c>
      <c r="O130" s="141">
        <f t="shared" si="31"/>
        <v>24.220430107526884</v>
      </c>
      <c r="P130" s="137">
        <f t="shared" si="32"/>
        <v>46.693548387096776</v>
      </c>
      <c r="R130" s="10"/>
    </row>
    <row r="131" spans="3:18" ht="12" customHeight="1">
      <c r="C131" s="276"/>
      <c r="D131" s="196" t="s">
        <v>106</v>
      </c>
      <c r="E131" s="51">
        <v>31</v>
      </c>
      <c r="F131" s="51">
        <v>20</v>
      </c>
      <c r="G131" s="51">
        <v>19</v>
      </c>
      <c r="H131" s="51">
        <v>14</v>
      </c>
      <c r="I131" s="110">
        <v>5</v>
      </c>
      <c r="J131" s="51">
        <v>1</v>
      </c>
      <c r="K131" s="110">
        <f t="shared" si="28"/>
        <v>90</v>
      </c>
      <c r="L131" s="56"/>
      <c r="M131" s="136">
        <f t="shared" si="29"/>
        <v>34.44444444444444</v>
      </c>
      <c r="N131" s="136">
        <f t="shared" si="30"/>
        <v>22.22222222222222</v>
      </c>
      <c r="O131" s="141">
        <f t="shared" si="31"/>
        <v>21.11111111111111</v>
      </c>
      <c r="P131" s="137">
        <f t="shared" si="32"/>
        <v>15.555555555555555</v>
      </c>
      <c r="R131" s="10"/>
    </row>
    <row r="132" spans="3:18" ht="13.5" customHeight="1">
      <c r="C132" s="275"/>
      <c r="D132" s="201" t="s">
        <v>29</v>
      </c>
      <c r="E132" s="199">
        <f aca="true" t="shared" si="33" ref="E132:J132">SUM(E127:E131)</f>
        <v>6827</v>
      </c>
      <c r="F132" s="199">
        <f t="shared" si="33"/>
        <v>6880</v>
      </c>
      <c r="G132" s="199">
        <f t="shared" si="33"/>
        <v>20166</v>
      </c>
      <c r="H132" s="199">
        <f t="shared" si="33"/>
        <v>42700</v>
      </c>
      <c r="I132" s="199">
        <f t="shared" si="33"/>
        <v>4292</v>
      </c>
      <c r="J132" s="199">
        <f t="shared" si="33"/>
        <v>662</v>
      </c>
      <c r="K132" s="200">
        <f t="shared" si="28"/>
        <v>81527</v>
      </c>
      <c r="L132" s="56"/>
      <c r="M132" s="202">
        <f t="shared" si="29"/>
        <v>8.373912936818478</v>
      </c>
      <c r="N132" s="202">
        <f t="shared" si="30"/>
        <v>8.438922074895434</v>
      </c>
      <c r="O132" s="203">
        <f t="shared" si="31"/>
        <v>24.735363744526353</v>
      </c>
      <c r="P132" s="204">
        <f t="shared" si="32"/>
        <v>52.37528671483067</v>
      </c>
      <c r="R132" s="10"/>
    </row>
    <row r="133" ht="12.75">
      <c r="C133" s="123" t="s">
        <v>91</v>
      </c>
    </row>
    <row r="134" ht="12.75">
      <c r="C134" s="109" t="s">
        <v>5</v>
      </c>
    </row>
    <row r="135" ht="12.75">
      <c r="C135" s="195" t="s">
        <v>121</v>
      </c>
    </row>
    <row r="158" ht="12.75">
      <c r="C158" s="63" t="s">
        <v>34</v>
      </c>
    </row>
  </sheetData>
  <sheetProtection/>
  <mergeCells count="11">
    <mergeCell ref="C63:C66"/>
    <mergeCell ref="C47:C50"/>
    <mergeCell ref="C51:C54"/>
    <mergeCell ref="C55:C58"/>
    <mergeCell ref="C59:C62"/>
    <mergeCell ref="C123:C132"/>
    <mergeCell ref="C103:C112"/>
    <mergeCell ref="C113:C122"/>
    <mergeCell ref="C73:C76"/>
    <mergeCell ref="C69:C72"/>
    <mergeCell ref="C77:C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8" r:id="rId2"/>
  <rowBreaks count="2" manualBreakCount="2">
    <brk id="44" min="2" max="17" man="1"/>
    <brk id="81" min="2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5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2.140625" style="0" customWidth="1"/>
    <col min="3" max="3" width="12.421875" style="0" customWidth="1"/>
    <col min="4" max="6" width="10.57421875" style="0" customWidth="1"/>
    <col min="7" max="7" width="11.421875" style="0" customWidth="1"/>
    <col min="8" max="8" width="10.57421875" style="0" customWidth="1"/>
    <col min="9" max="9" width="9.57421875" style="0" customWidth="1"/>
    <col min="10" max="10" width="10.140625" style="0" customWidth="1"/>
    <col min="11" max="11" width="9.421875" style="0" customWidth="1"/>
  </cols>
  <sheetData>
    <row r="2" spans="3:11" ht="12.75">
      <c r="C2" s="244" t="s">
        <v>159</v>
      </c>
      <c r="D2" s="169"/>
      <c r="E2" s="169"/>
      <c r="F2" s="169"/>
      <c r="G2" s="170"/>
      <c r="H2" s="171"/>
      <c r="I2" s="245"/>
      <c r="J2" s="245"/>
      <c r="K2" s="172"/>
    </row>
    <row r="3" spans="3:11" ht="24.75" customHeight="1">
      <c r="C3" s="128" t="s">
        <v>122</v>
      </c>
      <c r="D3" s="128" t="s">
        <v>2</v>
      </c>
      <c r="E3" s="128" t="s">
        <v>3</v>
      </c>
      <c r="F3" s="128" t="s">
        <v>20</v>
      </c>
      <c r="G3" s="128" t="s">
        <v>107</v>
      </c>
      <c r="H3" s="128" t="s">
        <v>77</v>
      </c>
      <c r="I3" s="128" t="s">
        <v>108</v>
      </c>
      <c r="J3" s="128" t="s">
        <v>30</v>
      </c>
      <c r="K3" s="172"/>
    </row>
    <row r="4" spans="3:11" ht="12" customHeight="1">
      <c r="C4" s="173" t="s">
        <v>118</v>
      </c>
      <c r="D4" s="174">
        <v>806</v>
      </c>
      <c r="E4" s="174">
        <v>302</v>
      </c>
      <c r="F4" s="174">
        <v>3406</v>
      </c>
      <c r="G4" s="174">
        <v>11882</v>
      </c>
      <c r="H4" s="174">
        <v>696</v>
      </c>
      <c r="I4" s="174">
        <v>16</v>
      </c>
      <c r="J4" s="174">
        <f aca="true" t="shared" si="0" ref="J4:J19">SUM(D4:I4)</f>
        <v>17108</v>
      </c>
      <c r="K4" s="175"/>
    </row>
    <row r="5" spans="3:11" ht="12" customHeight="1">
      <c r="C5" s="173" t="s">
        <v>6</v>
      </c>
      <c r="D5" s="174">
        <v>346</v>
      </c>
      <c r="E5" s="174">
        <v>1035</v>
      </c>
      <c r="F5" s="174">
        <v>1524</v>
      </c>
      <c r="G5" s="174">
        <v>5624</v>
      </c>
      <c r="H5" s="174">
        <v>518</v>
      </c>
      <c r="I5" s="174">
        <v>51</v>
      </c>
      <c r="J5" s="174">
        <f t="shared" si="0"/>
        <v>9098</v>
      </c>
      <c r="K5" s="175"/>
    </row>
    <row r="6" spans="3:11" ht="12" customHeight="1">
      <c r="C6" s="173" t="s">
        <v>9</v>
      </c>
      <c r="D6" s="174">
        <v>139</v>
      </c>
      <c r="E6" s="174">
        <v>59</v>
      </c>
      <c r="F6" s="174">
        <v>2510</v>
      </c>
      <c r="G6" s="174">
        <v>3723</v>
      </c>
      <c r="H6" s="174">
        <v>180</v>
      </c>
      <c r="I6" s="174">
        <v>2</v>
      </c>
      <c r="J6" s="174">
        <f t="shared" si="0"/>
        <v>6613</v>
      </c>
      <c r="K6" s="175"/>
    </row>
    <row r="7" spans="3:11" ht="12" customHeight="1">
      <c r="C7" s="173" t="s">
        <v>43</v>
      </c>
      <c r="D7" s="174">
        <v>84</v>
      </c>
      <c r="E7" s="174">
        <v>20</v>
      </c>
      <c r="F7" s="174">
        <v>1828</v>
      </c>
      <c r="G7" s="174">
        <v>3742</v>
      </c>
      <c r="H7" s="176">
        <v>211</v>
      </c>
      <c r="I7" s="174">
        <v>6</v>
      </c>
      <c r="J7" s="174">
        <f t="shared" si="0"/>
        <v>5891</v>
      </c>
      <c r="K7" s="175"/>
    </row>
    <row r="8" spans="3:11" ht="12" customHeight="1">
      <c r="C8" s="173" t="s">
        <v>10</v>
      </c>
      <c r="D8" s="174">
        <v>81</v>
      </c>
      <c r="E8" s="174">
        <v>33</v>
      </c>
      <c r="F8" s="174">
        <v>1416</v>
      </c>
      <c r="G8" s="174">
        <v>3570</v>
      </c>
      <c r="H8" s="176">
        <v>174</v>
      </c>
      <c r="I8" s="174">
        <v>5</v>
      </c>
      <c r="J8" s="174">
        <f t="shared" si="0"/>
        <v>5279</v>
      </c>
      <c r="K8" s="172"/>
    </row>
    <row r="9" spans="3:11" ht="12" customHeight="1">
      <c r="C9" s="173" t="s">
        <v>8</v>
      </c>
      <c r="D9" s="174">
        <v>76</v>
      </c>
      <c r="E9" s="174">
        <v>605</v>
      </c>
      <c r="F9" s="174">
        <v>1329</v>
      </c>
      <c r="G9" s="174">
        <v>2431</v>
      </c>
      <c r="H9" s="176">
        <v>183</v>
      </c>
      <c r="I9" s="174">
        <v>0</v>
      </c>
      <c r="J9" s="174">
        <f t="shared" si="0"/>
        <v>4624</v>
      </c>
      <c r="K9" s="172"/>
    </row>
    <row r="10" spans="3:11" ht="12" customHeight="1">
      <c r="C10" s="173" t="s">
        <v>19</v>
      </c>
      <c r="D10" s="174">
        <v>203</v>
      </c>
      <c r="E10" s="174">
        <v>104</v>
      </c>
      <c r="F10" s="174">
        <v>1237</v>
      </c>
      <c r="G10" s="174">
        <v>2470</v>
      </c>
      <c r="H10" s="176">
        <v>434</v>
      </c>
      <c r="I10" s="174">
        <v>2</v>
      </c>
      <c r="J10" s="174">
        <f t="shared" si="0"/>
        <v>4450</v>
      </c>
      <c r="K10" s="172"/>
    </row>
    <row r="11" spans="3:11" ht="12" customHeight="1">
      <c r="C11" s="173" t="s">
        <v>94</v>
      </c>
      <c r="D11" s="174">
        <v>58</v>
      </c>
      <c r="E11" s="174">
        <v>38</v>
      </c>
      <c r="F11" s="174">
        <v>1162</v>
      </c>
      <c r="G11" s="174">
        <v>2188</v>
      </c>
      <c r="H11" s="176">
        <v>242</v>
      </c>
      <c r="I11" s="174">
        <v>1</v>
      </c>
      <c r="J11" s="174">
        <f t="shared" si="0"/>
        <v>3689</v>
      </c>
      <c r="K11" s="172"/>
    </row>
    <row r="12" spans="3:11" ht="12" customHeight="1">
      <c r="C12" s="173" t="s">
        <v>15</v>
      </c>
      <c r="D12" s="174">
        <v>54</v>
      </c>
      <c r="E12" s="174">
        <v>35</v>
      </c>
      <c r="F12" s="174">
        <v>1235</v>
      </c>
      <c r="G12" s="174">
        <v>2117</v>
      </c>
      <c r="H12" s="176">
        <v>109</v>
      </c>
      <c r="I12" s="174">
        <v>3</v>
      </c>
      <c r="J12" s="174">
        <f t="shared" si="0"/>
        <v>3553</v>
      </c>
      <c r="K12" s="172"/>
    </row>
    <row r="13" spans="3:11" ht="12" customHeight="1">
      <c r="C13" s="173" t="s">
        <v>11</v>
      </c>
      <c r="D13" s="174">
        <v>843</v>
      </c>
      <c r="E13" s="174">
        <v>1297</v>
      </c>
      <c r="F13" s="174">
        <v>52</v>
      </c>
      <c r="G13" s="174">
        <v>29</v>
      </c>
      <c r="H13" s="176">
        <v>39</v>
      </c>
      <c r="I13" s="174">
        <v>6</v>
      </c>
      <c r="J13" s="174">
        <f t="shared" si="0"/>
        <v>2266</v>
      </c>
      <c r="K13" s="172"/>
    </row>
    <row r="14" spans="3:11" ht="12" customHeight="1">
      <c r="C14" s="173" t="s">
        <v>13</v>
      </c>
      <c r="D14" s="174">
        <v>362</v>
      </c>
      <c r="E14" s="174">
        <v>1497</v>
      </c>
      <c r="F14" s="174">
        <v>47</v>
      </c>
      <c r="G14" s="174">
        <v>54</v>
      </c>
      <c r="H14" s="176">
        <v>114</v>
      </c>
      <c r="I14" s="174">
        <v>13</v>
      </c>
      <c r="J14" s="174">
        <f t="shared" si="0"/>
        <v>2087</v>
      </c>
      <c r="K14" s="172"/>
    </row>
    <row r="15" spans="3:11" ht="12" customHeight="1">
      <c r="C15" s="173" t="s">
        <v>95</v>
      </c>
      <c r="D15" s="174">
        <v>1703</v>
      </c>
      <c r="E15" s="174">
        <v>36</v>
      </c>
      <c r="F15" s="174">
        <v>1</v>
      </c>
      <c r="G15" s="174">
        <v>17</v>
      </c>
      <c r="H15" s="176">
        <v>61</v>
      </c>
      <c r="I15" s="174">
        <v>15</v>
      </c>
      <c r="J15" s="174">
        <f t="shared" si="0"/>
        <v>1833</v>
      </c>
      <c r="K15" s="172"/>
    </row>
    <row r="16" spans="3:11" ht="12" customHeight="1">
      <c r="C16" s="173" t="s">
        <v>93</v>
      </c>
      <c r="D16" s="174">
        <v>47</v>
      </c>
      <c r="E16" s="174">
        <v>213</v>
      </c>
      <c r="F16" s="174">
        <v>1055</v>
      </c>
      <c r="G16" s="174">
        <v>419</v>
      </c>
      <c r="H16" s="176">
        <v>48</v>
      </c>
      <c r="I16" s="174">
        <v>19</v>
      </c>
      <c r="J16" s="174">
        <f t="shared" si="0"/>
        <v>1801</v>
      </c>
      <c r="K16" s="172"/>
    </row>
    <row r="17" spans="3:11" ht="12" customHeight="1">
      <c r="C17" s="173" t="s">
        <v>96</v>
      </c>
      <c r="D17" s="174">
        <v>345</v>
      </c>
      <c r="E17" s="174">
        <v>785</v>
      </c>
      <c r="F17" s="174">
        <v>139</v>
      </c>
      <c r="G17" s="174">
        <v>58</v>
      </c>
      <c r="H17" s="176">
        <v>76</v>
      </c>
      <c r="I17" s="174">
        <v>6</v>
      </c>
      <c r="J17" s="174">
        <f t="shared" si="0"/>
        <v>1409</v>
      </c>
      <c r="K17" s="172"/>
    </row>
    <row r="18" spans="3:11" ht="12" customHeight="1">
      <c r="C18" s="173" t="s">
        <v>123</v>
      </c>
      <c r="D18" s="174">
        <v>56</v>
      </c>
      <c r="E18" s="174">
        <v>14</v>
      </c>
      <c r="F18" s="174">
        <v>209</v>
      </c>
      <c r="G18" s="174">
        <v>654</v>
      </c>
      <c r="H18" s="176">
        <v>361</v>
      </c>
      <c r="I18" s="174">
        <v>6</v>
      </c>
      <c r="J18" s="174">
        <f t="shared" si="0"/>
        <v>1300</v>
      </c>
      <c r="K18" s="172"/>
    </row>
    <row r="19" spans="3:11" ht="12" customHeight="1">
      <c r="C19" s="173" t="s">
        <v>12</v>
      </c>
      <c r="D19" s="174">
        <v>269</v>
      </c>
      <c r="E19" s="174">
        <v>109</v>
      </c>
      <c r="F19" s="174">
        <v>10</v>
      </c>
      <c r="G19" s="174">
        <v>42</v>
      </c>
      <c r="H19" s="176">
        <v>99</v>
      </c>
      <c r="I19" s="174">
        <v>489</v>
      </c>
      <c r="J19" s="174">
        <f t="shared" si="0"/>
        <v>1018</v>
      </c>
      <c r="K19" s="172"/>
    </row>
    <row r="20" spans="3:11" ht="12" customHeight="1">
      <c r="C20" s="173" t="s">
        <v>97</v>
      </c>
      <c r="D20" s="174"/>
      <c r="E20" s="174"/>
      <c r="F20" s="174"/>
      <c r="G20" s="174"/>
      <c r="H20" s="176"/>
      <c r="I20" s="174"/>
      <c r="J20" s="174"/>
      <c r="K20" s="172"/>
    </row>
    <row r="21" spans="3:11" ht="12" customHeight="1">
      <c r="C21" s="182" t="s">
        <v>29</v>
      </c>
      <c r="D21" s="183">
        <v>6827</v>
      </c>
      <c r="E21" s="183">
        <v>6880</v>
      </c>
      <c r="F21" s="183">
        <v>20166</v>
      </c>
      <c r="G21" s="183">
        <v>42700</v>
      </c>
      <c r="H21" s="183">
        <v>4292</v>
      </c>
      <c r="I21" s="183">
        <v>662</v>
      </c>
      <c r="J21" s="183">
        <v>81527</v>
      </c>
      <c r="K21" s="172"/>
    </row>
    <row r="22" spans="3:11" ht="5.25" customHeight="1">
      <c r="C22" s="177"/>
      <c r="D22" s="178"/>
      <c r="E22" s="178"/>
      <c r="F22" s="178"/>
      <c r="G22" s="178"/>
      <c r="H22" s="179"/>
      <c r="I22" s="178"/>
      <c r="J22" s="178"/>
      <c r="K22" s="172"/>
    </row>
    <row r="23" spans="3:11" ht="12" customHeight="1">
      <c r="C23" s="181" t="s">
        <v>98</v>
      </c>
      <c r="D23" s="178"/>
      <c r="E23" s="178"/>
      <c r="F23" s="178"/>
      <c r="G23" s="178"/>
      <c r="H23" s="179"/>
      <c r="I23" s="178"/>
      <c r="J23" s="178"/>
      <c r="K23" s="172"/>
    </row>
    <row r="24" spans="3:11" ht="12" customHeight="1">
      <c r="C24" s="243" t="s">
        <v>118</v>
      </c>
      <c r="D24" s="187">
        <f aca="true" t="shared" si="1" ref="D24:J30">+D4/$J4*100</f>
        <v>4.711246200607903</v>
      </c>
      <c r="E24" s="187">
        <f t="shared" si="1"/>
        <v>1.7652560205751695</v>
      </c>
      <c r="F24" s="189">
        <f t="shared" si="1"/>
        <v>19.908814589665656</v>
      </c>
      <c r="G24" s="185">
        <f t="shared" si="1"/>
        <v>69.45288753799392</v>
      </c>
      <c r="H24" s="184">
        <f t="shared" si="1"/>
        <v>4.068272153378536</v>
      </c>
      <c r="I24" s="189">
        <f t="shared" si="1"/>
        <v>0.09352349777881692</v>
      </c>
      <c r="J24" s="185">
        <f t="shared" si="1"/>
        <v>100</v>
      </c>
      <c r="K24" s="172"/>
    </row>
    <row r="25" spans="3:11" ht="12" customHeight="1">
      <c r="C25" s="173" t="s">
        <v>6</v>
      </c>
      <c r="D25" s="188">
        <f t="shared" si="1"/>
        <v>3.803033633765663</v>
      </c>
      <c r="E25" s="188">
        <f t="shared" si="1"/>
        <v>11.376126621235437</v>
      </c>
      <c r="F25" s="190">
        <f t="shared" si="1"/>
        <v>16.75093427126841</v>
      </c>
      <c r="G25" s="186">
        <f t="shared" si="1"/>
        <v>61.81578368872279</v>
      </c>
      <c r="H25" s="180">
        <f t="shared" si="1"/>
        <v>5.69355902396131</v>
      </c>
      <c r="I25" s="190">
        <f t="shared" si="1"/>
        <v>0.5605627610463838</v>
      </c>
      <c r="J25" s="186">
        <f t="shared" si="1"/>
        <v>100</v>
      </c>
      <c r="K25" s="172"/>
    </row>
    <row r="26" spans="3:11" ht="12" customHeight="1">
      <c r="C26" s="173" t="s">
        <v>9</v>
      </c>
      <c r="D26" s="188">
        <f t="shared" si="1"/>
        <v>2.1019204597005894</v>
      </c>
      <c r="E26" s="188">
        <f t="shared" si="1"/>
        <v>0.8921820656283078</v>
      </c>
      <c r="F26" s="190">
        <f t="shared" si="1"/>
        <v>37.955542114017845</v>
      </c>
      <c r="G26" s="186">
        <f t="shared" si="1"/>
        <v>56.29820051413882</v>
      </c>
      <c r="H26" s="180">
        <f t="shared" si="1"/>
        <v>2.7219113866626343</v>
      </c>
      <c r="I26" s="190">
        <f t="shared" si="1"/>
        <v>0.03024345985180705</v>
      </c>
      <c r="J26" s="186">
        <f t="shared" si="1"/>
        <v>100</v>
      </c>
      <c r="K26" s="172"/>
    </row>
    <row r="27" spans="3:11" ht="12" customHeight="1">
      <c r="C27" s="173" t="s">
        <v>43</v>
      </c>
      <c r="D27" s="188">
        <f t="shared" si="1"/>
        <v>1.4259039212357834</v>
      </c>
      <c r="E27" s="188">
        <f t="shared" si="1"/>
        <v>0.3395009336275675</v>
      </c>
      <c r="F27" s="190">
        <f t="shared" si="1"/>
        <v>31.030385333559668</v>
      </c>
      <c r="G27" s="186">
        <f t="shared" si="1"/>
        <v>63.52062468171788</v>
      </c>
      <c r="H27" s="180">
        <f t="shared" si="1"/>
        <v>3.581734849770837</v>
      </c>
      <c r="I27" s="190">
        <f t="shared" si="1"/>
        <v>0.10185028008827025</v>
      </c>
      <c r="J27" s="186">
        <f t="shared" si="1"/>
        <v>100</v>
      </c>
      <c r="K27" s="172"/>
    </row>
    <row r="28" spans="3:11" ht="12" customHeight="1">
      <c r="C28" s="173" t="s">
        <v>10</v>
      </c>
      <c r="D28" s="188">
        <f t="shared" si="1"/>
        <v>1.5343815116499337</v>
      </c>
      <c r="E28" s="188">
        <f t="shared" si="1"/>
        <v>0.6251183936351582</v>
      </c>
      <c r="F28" s="190">
        <f t="shared" si="1"/>
        <v>26.823261981435877</v>
      </c>
      <c r="G28" s="186">
        <f t="shared" si="1"/>
        <v>67.62644440234892</v>
      </c>
      <c r="H28" s="180">
        <f t="shared" si="1"/>
        <v>3.2960788028035615</v>
      </c>
      <c r="I28" s="190">
        <f t="shared" si="1"/>
        <v>0.09471490812653913</v>
      </c>
      <c r="J28" s="186">
        <f t="shared" si="1"/>
        <v>100</v>
      </c>
      <c r="K28" s="172"/>
    </row>
    <row r="29" spans="3:11" ht="12" customHeight="1">
      <c r="C29" s="173" t="s">
        <v>8</v>
      </c>
      <c r="D29" s="188">
        <f t="shared" si="1"/>
        <v>1.6435986159169549</v>
      </c>
      <c r="E29" s="188">
        <f t="shared" si="1"/>
        <v>13.083910034602075</v>
      </c>
      <c r="F29" s="190">
        <f t="shared" si="1"/>
        <v>28.741349480968857</v>
      </c>
      <c r="G29" s="186">
        <f t="shared" si="1"/>
        <v>52.57352941176471</v>
      </c>
      <c r="H29" s="180">
        <f t="shared" si="1"/>
        <v>3.957612456747405</v>
      </c>
      <c r="I29" s="190">
        <f t="shared" si="1"/>
        <v>0</v>
      </c>
      <c r="J29" s="186">
        <f t="shared" si="1"/>
        <v>100</v>
      </c>
      <c r="K29" s="172"/>
    </row>
    <row r="30" spans="3:11" ht="12" customHeight="1">
      <c r="C30" s="173" t="s">
        <v>19</v>
      </c>
      <c r="D30" s="188">
        <f t="shared" si="1"/>
        <v>4.561797752808989</v>
      </c>
      <c r="E30" s="188">
        <f t="shared" si="1"/>
        <v>2.337078651685393</v>
      </c>
      <c r="F30" s="190">
        <f t="shared" si="1"/>
        <v>27.79775280898876</v>
      </c>
      <c r="G30" s="186">
        <f t="shared" si="1"/>
        <v>55.50561797752809</v>
      </c>
      <c r="H30" s="180">
        <f t="shared" si="1"/>
        <v>9.752808988764045</v>
      </c>
      <c r="I30" s="190">
        <f t="shared" si="1"/>
        <v>0.0449438202247191</v>
      </c>
      <c r="J30" s="186">
        <f t="shared" si="1"/>
        <v>100</v>
      </c>
      <c r="K30" s="172"/>
    </row>
    <row r="31" spans="3:11" ht="12" customHeight="1">
      <c r="C31" s="173" t="s">
        <v>94</v>
      </c>
      <c r="D31" s="188">
        <f aca="true" t="shared" si="2" ref="D31:J31">+D11/$J11*100</f>
        <v>1.572241799945785</v>
      </c>
      <c r="E31" s="188">
        <f t="shared" si="2"/>
        <v>1.0300894551368935</v>
      </c>
      <c r="F31" s="190">
        <f t="shared" si="2"/>
        <v>31.499051233396585</v>
      </c>
      <c r="G31" s="186">
        <f t="shared" si="2"/>
        <v>59.3114665220927</v>
      </c>
      <c r="H31" s="180">
        <f t="shared" si="2"/>
        <v>6.560043372187585</v>
      </c>
      <c r="I31" s="190">
        <f t="shared" si="2"/>
        <v>0.02710761724044456</v>
      </c>
      <c r="J31" s="186">
        <f t="shared" si="2"/>
        <v>100</v>
      </c>
      <c r="K31" s="172"/>
    </row>
    <row r="32" spans="3:11" ht="12" customHeight="1">
      <c r="C32" s="173" t="s">
        <v>15</v>
      </c>
      <c r="D32" s="188">
        <f aca="true" t="shared" si="3" ref="D32:J37">+D12/$J12*100</f>
        <v>1.5198423867154518</v>
      </c>
      <c r="E32" s="188">
        <f t="shared" si="3"/>
        <v>0.9850830284266816</v>
      </c>
      <c r="F32" s="190">
        <f t="shared" si="3"/>
        <v>34.75935828877005</v>
      </c>
      <c r="G32" s="186">
        <f t="shared" si="3"/>
        <v>59.58345060512244</v>
      </c>
      <c r="H32" s="180">
        <f t="shared" si="3"/>
        <v>3.0678300028145227</v>
      </c>
      <c r="I32" s="190">
        <f t="shared" si="3"/>
        <v>0.08443568815085843</v>
      </c>
      <c r="J32" s="186">
        <f t="shared" si="3"/>
        <v>100</v>
      </c>
      <c r="K32" s="172"/>
    </row>
    <row r="33" spans="3:11" ht="12" customHeight="1">
      <c r="C33" s="173" t="s">
        <v>11</v>
      </c>
      <c r="D33" s="188">
        <f t="shared" si="3"/>
        <v>37.20211827007944</v>
      </c>
      <c r="E33" s="188">
        <f t="shared" si="3"/>
        <v>57.23742277140336</v>
      </c>
      <c r="F33" s="190">
        <f t="shared" si="3"/>
        <v>2.2947925860547222</v>
      </c>
      <c r="G33" s="186">
        <f t="shared" si="3"/>
        <v>1.2797881729920566</v>
      </c>
      <c r="H33" s="180">
        <f t="shared" si="3"/>
        <v>1.7210944395410415</v>
      </c>
      <c r="I33" s="190">
        <f t="shared" si="3"/>
        <v>0.264783759929391</v>
      </c>
      <c r="J33" s="186">
        <f t="shared" si="3"/>
        <v>100</v>
      </c>
      <c r="K33" s="172"/>
    </row>
    <row r="34" spans="3:11" ht="12" customHeight="1">
      <c r="C34" s="173" t="s">
        <v>13</v>
      </c>
      <c r="D34" s="188">
        <f t="shared" si="3"/>
        <v>17.34547196933397</v>
      </c>
      <c r="E34" s="188">
        <f t="shared" si="3"/>
        <v>71.72975563009103</v>
      </c>
      <c r="F34" s="190">
        <f t="shared" si="3"/>
        <v>2.2520364159080017</v>
      </c>
      <c r="G34" s="186">
        <f t="shared" si="3"/>
        <v>2.5874460948730236</v>
      </c>
      <c r="H34" s="180">
        <f t="shared" si="3"/>
        <v>5.462386200287494</v>
      </c>
      <c r="I34" s="190">
        <f t="shared" si="3"/>
        <v>0.6229036895064686</v>
      </c>
      <c r="J34" s="186">
        <f t="shared" si="3"/>
        <v>100</v>
      </c>
      <c r="K34" s="172"/>
    </row>
    <row r="35" spans="3:11" ht="12" customHeight="1">
      <c r="C35" s="173" t="s">
        <v>95</v>
      </c>
      <c r="D35" s="188">
        <f t="shared" si="3"/>
        <v>92.90780141843972</v>
      </c>
      <c r="E35" s="188">
        <f t="shared" si="3"/>
        <v>1.9639934533551555</v>
      </c>
      <c r="F35" s="190">
        <f t="shared" si="3"/>
        <v>0.05455537370430987</v>
      </c>
      <c r="G35" s="186">
        <f t="shared" si="3"/>
        <v>0.9274413529732678</v>
      </c>
      <c r="H35" s="180">
        <f t="shared" si="3"/>
        <v>3.3278777959629027</v>
      </c>
      <c r="I35" s="190">
        <f t="shared" si="3"/>
        <v>0.8183306055646482</v>
      </c>
      <c r="J35" s="186">
        <f t="shared" si="3"/>
        <v>100</v>
      </c>
      <c r="K35" s="172"/>
    </row>
    <row r="36" spans="3:11" ht="12" customHeight="1">
      <c r="C36" s="173" t="s">
        <v>93</v>
      </c>
      <c r="D36" s="188">
        <f t="shared" si="3"/>
        <v>2.6096612992781787</v>
      </c>
      <c r="E36" s="188">
        <f t="shared" si="3"/>
        <v>11.826762909494725</v>
      </c>
      <c r="F36" s="190">
        <f t="shared" si="3"/>
        <v>58.57856746252082</v>
      </c>
      <c r="G36" s="186">
        <f t="shared" si="3"/>
        <v>23.264852859522485</v>
      </c>
      <c r="H36" s="180">
        <f t="shared" si="3"/>
        <v>2.665186007773459</v>
      </c>
      <c r="I36" s="190">
        <f t="shared" si="3"/>
        <v>1.0549694614103275</v>
      </c>
      <c r="J36" s="186">
        <f t="shared" si="3"/>
        <v>100</v>
      </c>
      <c r="K36" s="172"/>
    </row>
    <row r="37" spans="3:11" ht="12" customHeight="1">
      <c r="C37" s="173" t="s">
        <v>96</v>
      </c>
      <c r="D37" s="188">
        <f t="shared" si="3"/>
        <v>24.485450674237047</v>
      </c>
      <c r="E37" s="188">
        <f t="shared" si="3"/>
        <v>55.71327182398864</v>
      </c>
      <c r="F37" s="190">
        <f t="shared" si="3"/>
        <v>9.865152590489709</v>
      </c>
      <c r="G37" s="186">
        <f t="shared" si="3"/>
        <v>4.116394606103619</v>
      </c>
      <c r="H37" s="180">
        <f t="shared" si="3"/>
        <v>5.39389638041164</v>
      </c>
      <c r="I37" s="190">
        <f t="shared" si="3"/>
        <v>0.42583392476933996</v>
      </c>
      <c r="J37" s="186">
        <f t="shared" si="3"/>
        <v>100</v>
      </c>
      <c r="K37" s="172"/>
    </row>
    <row r="38" spans="3:11" ht="12" customHeight="1">
      <c r="C38" s="173" t="s">
        <v>123</v>
      </c>
      <c r="D38" s="188">
        <f aca="true" t="shared" si="4" ref="D38:J38">+D18/$J18*100</f>
        <v>4.3076923076923075</v>
      </c>
      <c r="E38" s="188">
        <f t="shared" si="4"/>
        <v>1.0769230769230769</v>
      </c>
      <c r="F38" s="190">
        <f t="shared" si="4"/>
        <v>16.076923076923077</v>
      </c>
      <c r="G38" s="186">
        <f t="shared" si="4"/>
        <v>50.30769230769231</v>
      </c>
      <c r="H38" s="180">
        <f t="shared" si="4"/>
        <v>27.769230769230766</v>
      </c>
      <c r="I38" s="190">
        <f t="shared" si="4"/>
        <v>0.46153846153846156</v>
      </c>
      <c r="J38" s="186">
        <f t="shared" si="4"/>
        <v>100</v>
      </c>
      <c r="K38" s="172"/>
    </row>
    <row r="39" spans="3:11" ht="12" customHeight="1">
      <c r="C39" s="173" t="s">
        <v>12</v>
      </c>
      <c r="D39" s="188">
        <f aca="true" t="shared" si="5" ref="D39:J39">+D19/$J19*100</f>
        <v>26.424361493123772</v>
      </c>
      <c r="E39" s="188">
        <f t="shared" si="5"/>
        <v>10.707269155206287</v>
      </c>
      <c r="F39" s="190">
        <f t="shared" si="5"/>
        <v>0.9823182711198428</v>
      </c>
      <c r="G39" s="186">
        <f t="shared" si="5"/>
        <v>4.12573673870334</v>
      </c>
      <c r="H39" s="180">
        <f t="shared" si="5"/>
        <v>9.724950884086445</v>
      </c>
      <c r="I39" s="190">
        <f t="shared" si="5"/>
        <v>48.03536345776032</v>
      </c>
      <c r="J39" s="186">
        <f t="shared" si="5"/>
        <v>100</v>
      </c>
      <c r="K39" s="172"/>
    </row>
    <row r="40" spans="3:11" ht="12" customHeight="1">
      <c r="C40" s="173" t="s">
        <v>97</v>
      </c>
      <c r="D40" s="188"/>
      <c r="E40" s="188"/>
      <c r="F40" s="190"/>
      <c r="G40" s="186"/>
      <c r="H40" s="180"/>
      <c r="I40" s="190"/>
      <c r="J40" s="186"/>
      <c r="K40" s="172"/>
    </row>
    <row r="41" spans="3:11" ht="12" customHeight="1">
      <c r="C41" s="182" t="s">
        <v>29</v>
      </c>
      <c r="D41" s="191">
        <f aca="true" t="shared" si="6" ref="D41:J41">+D21/$J21*100</f>
        <v>8.373912936818478</v>
      </c>
      <c r="E41" s="191">
        <f t="shared" si="6"/>
        <v>8.438922074895434</v>
      </c>
      <c r="F41" s="192">
        <f t="shared" si="6"/>
        <v>24.735363744526353</v>
      </c>
      <c r="G41" s="193">
        <f t="shared" si="6"/>
        <v>52.37528671483067</v>
      </c>
      <c r="H41" s="194">
        <f t="shared" si="6"/>
        <v>5.264513596722558</v>
      </c>
      <c r="I41" s="192">
        <f t="shared" si="6"/>
        <v>0.8120009322065083</v>
      </c>
      <c r="J41" s="193">
        <f t="shared" si="6"/>
        <v>100</v>
      </c>
      <c r="K41" s="172"/>
    </row>
    <row r="42" spans="3:10" ht="12.75">
      <c r="C42" s="123" t="s">
        <v>91</v>
      </c>
      <c r="D42" s="2"/>
      <c r="E42" s="2"/>
      <c r="F42" s="2"/>
      <c r="G42" s="2"/>
      <c r="H42" s="2"/>
      <c r="I42" s="2"/>
      <c r="J42" s="2"/>
    </row>
    <row r="43" spans="3:11" ht="12.75">
      <c r="C43" s="63" t="s">
        <v>34</v>
      </c>
      <c r="D43" s="2"/>
      <c r="E43" s="2"/>
      <c r="F43" s="2"/>
      <c r="G43" s="2"/>
      <c r="H43" s="2"/>
      <c r="I43" s="2"/>
      <c r="J43" s="2"/>
      <c r="K43" s="9"/>
    </row>
    <row r="44" ht="12.75">
      <c r="K44" s="9"/>
    </row>
    <row r="45" ht="12.75">
      <c r="K45" s="9"/>
    </row>
    <row r="46" ht="12.75">
      <c r="K46" s="9"/>
    </row>
    <row r="47" ht="12.75">
      <c r="K47" s="9"/>
    </row>
    <row r="48" ht="12.75">
      <c r="K48" s="9"/>
    </row>
    <row r="49" ht="12.75">
      <c r="K49" s="9"/>
    </row>
    <row r="50" ht="12.75">
      <c r="K50" s="9"/>
    </row>
    <row r="51" ht="12.75">
      <c r="K51" s="9"/>
    </row>
    <row r="52" ht="12.75">
      <c r="K52" s="9"/>
    </row>
    <row r="53" ht="12.75">
      <c r="K53" s="9"/>
    </row>
    <row r="54" ht="12.75">
      <c r="K54" s="9"/>
    </row>
    <row r="55" ht="12.75">
      <c r="K55" s="9"/>
    </row>
    <row r="56" ht="12.75">
      <c r="K56" s="9"/>
    </row>
    <row r="57" ht="12.75">
      <c r="K57" s="9" t="s">
        <v>89</v>
      </c>
    </row>
    <row r="58" ht="12.75">
      <c r="K58" s="9">
        <v>1</v>
      </c>
    </row>
    <row r="59" ht="12.75">
      <c r="K59" s="9">
        <v>6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Q58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.28125" style="14" customWidth="1"/>
    <col min="2" max="2" width="2.7109375" style="14" customWidth="1"/>
    <col min="3" max="3" width="20.00390625" style="14" customWidth="1"/>
    <col min="4" max="4" width="11.421875" style="143" customWidth="1"/>
    <col min="5" max="5" width="10.00390625" style="144" customWidth="1"/>
    <col min="6" max="6" width="10.8515625" style="144" customWidth="1"/>
    <col min="7" max="7" width="11.140625" style="144" customWidth="1"/>
    <col min="8" max="8" width="10.8515625" style="144" customWidth="1"/>
    <col min="9" max="9" width="10.00390625" style="144" customWidth="1"/>
    <col min="10" max="10" width="9.140625" style="144" customWidth="1"/>
    <col min="11" max="11" width="5.140625" style="14" customWidth="1"/>
    <col min="12" max="12" width="9.140625" style="14" customWidth="1"/>
    <col min="13" max="13" width="10.421875" style="14" customWidth="1"/>
    <col min="14" max="14" width="10.57421875" style="14" customWidth="1"/>
    <col min="15" max="15" width="10.00390625" style="14" customWidth="1"/>
    <col min="16" max="16384" width="9.140625" style="14" customWidth="1"/>
  </cols>
  <sheetData>
    <row r="2" ht="12.75" customHeight="1">
      <c r="C2" s="13" t="s">
        <v>124</v>
      </c>
    </row>
    <row r="3" ht="6.75" customHeight="1" thickBot="1"/>
    <row r="4" spans="3:10" s="235" customFormat="1" ht="13.5" customHeight="1">
      <c r="C4" s="278" t="s">
        <v>125</v>
      </c>
      <c r="D4" s="246"/>
      <c r="E4" s="247" t="s">
        <v>86</v>
      </c>
      <c r="F4" s="247"/>
      <c r="G4" s="247"/>
      <c r="H4" s="247"/>
      <c r="I4" s="247"/>
      <c r="J4" s="248"/>
    </row>
    <row r="5" spans="3:17" s="235" customFormat="1" ht="42" customHeight="1">
      <c r="C5" s="279"/>
      <c r="D5" s="255" t="s">
        <v>156</v>
      </c>
      <c r="E5" s="256" t="s">
        <v>84</v>
      </c>
      <c r="F5" s="257" t="s">
        <v>85</v>
      </c>
      <c r="G5" s="258" t="s">
        <v>92</v>
      </c>
      <c r="H5" s="257" t="s">
        <v>78</v>
      </c>
      <c r="I5" s="257" t="s">
        <v>77</v>
      </c>
      <c r="J5" s="266" t="s">
        <v>4</v>
      </c>
      <c r="L5" s="256" t="s">
        <v>84</v>
      </c>
      <c r="M5" s="257" t="s">
        <v>85</v>
      </c>
      <c r="N5" s="258" t="s">
        <v>92</v>
      </c>
      <c r="O5" s="257" t="s">
        <v>78</v>
      </c>
      <c r="P5" s="257" t="s">
        <v>77</v>
      </c>
      <c r="Q5" s="257" t="s">
        <v>4</v>
      </c>
    </row>
    <row r="6" spans="3:17" s="235" customFormat="1" ht="12.75" customHeight="1">
      <c r="C6" s="259" t="s">
        <v>48</v>
      </c>
      <c r="D6" s="249">
        <v>3120</v>
      </c>
      <c r="E6" s="250">
        <v>359</v>
      </c>
      <c r="F6" s="250">
        <v>516</v>
      </c>
      <c r="G6" s="251">
        <v>556</v>
      </c>
      <c r="H6" s="250">
        <v>1205</v>
      </c>
      <c r="I6" s="250">
        <v>454</v>
      </c>
      <c r="J6" s="252">
        <v>30</v>
      </c>
      <c r="L6" s="267">
        <f aca="true" t="shared" si="0" ref="L6:Q6">+E6/$D6*100</f>
        <v>11.506410256410255</v>
      </c>
      <c r="M6" s="267">
        <f t="shared" si="0"/>
        <v>16.538461538461537</v>
      </c>
      <c r="N6" s="267">
        <f t="shared" si="0"/>
        <v>17.82051282051282</v>
      </c>
      <c r="O6" s="267">
        <f t="shared" si="0"/>
        <v>38.621794871794876</v>
      </c>
      <c r="P6" s="267">
        <f t="shared" si="0"/>
        <v>14.551282051282053</v>
      </c>
      <c r="Q6" s="267">
        <f t="shared" si="0"/>
        <v>0.9615384615384616</v>
      </c>
    </row>
    <row r="7" spans="3:17" s="235" customFormat="1" ht="12.75" customHeight="1">
      <c r="C7" s="259" t="s">
        <v>49</v>
      </c>
      <c r="D7" s="249">
        <v>2227</v>
      </c>
      <c r="E7" s="250">
        <v>280</v>
      </c>
      <c r="F7" s="250">
        <v>239</v>
      </c>
      <c r="G7" s="251">
        <v>533</v>
      </c>
      <c r="H7" s="250">
        <v>983</v>
      </c>
      <c r="I7" s="250">
        <v>186</v>
      </c>
      <c r="J7" s="252">
        <v>6</v>
      </c>
      <c r="L7" s="268">
        <f aca="true" t="shared" si="1" ref="L7:L55">+E7/$D7*100</f>
        <v>12.572968118545127</v>
      </c>
      <c r="M7" s="268">
        <f aca="true" t="shared" si="2" ref="M7:M55">+F7/$D7*100</f>
        <v>10.731926358329591</v>
      </c>
      <c r="N7" s="268">
        <f aca="true" t="shared" si="3" ref="N7:N55">+G7/$D7*100</f>
        <v>23.933542882801977</v>
      </c>
      <c r="O7" s="268">
        <f aca="true" t="shared" si="4" ref="O7:O55">+H7/$D7*100</f>
        <v>44.14009878760665</v>
      </c>
      <c r="P7" s="268">
        <f aca="true" t="shared" si="5" ref="P7:P55">+I7/$D7*100</f>
        <v>8.352043107319265</v>
      </c>
      <c r="Q7" s="268">
        <f aca="true" t="shared" si="6" ref="Q7:Q55">+J7/$D7*100</f>
        <v>0.26942074539739563</v>
      </c>
    </row>
    <row r="8" spans="3:17" s="235" customFormat="1" ht="12.75" customHeight="1">
      <c r="C8" s="259" t="s">
        <v>50</v>
      </c>
      <c r="D8" s="249">
        <v>5136</v>
      </c>
      <c r="E8" s="250">
        <v>1682</v>
      </c>
      <c r="F8" s="250">
        <v>444</v>
      </c>
      <c r="G8" s="251">
        <v>1163</v>
      </c>
      <c r="H8" s="250">
        <v>1795</v>
      </c>
      <c r="I8" s="250">
        <v>33</v>
      </c>
      <c r="J8" s="252">
        <v>19</v>
      </c>
      <c r="L8" s="268">
        <f t="shared" si="1"/>
        <v>32.74922118380063</v>
      </c>
      <c r="M8" s="268">
        <f t="shared" si="2"/>
        <v>8.644859813084112</v>
      </c>
      <c r="N8" s="268">
        <f t="shared" si="3"/>
        <v>22.644080996884735</v>
      </c>
      <c r="O8" s="268">
        <f t="shared" si="4"/>
        <v>34.9493769470405</v>
      </c>
      <c r="P8" s="268">
        <f t="shared" si="5"/>
        <v>0.6425233644859812</v>
      </c>
      <c r="Q8" s="268">
        <f t="shared" si="6"/>
        <v>0.36993769470404986</v>
      </c>
    </row>
    <row r="9" spans="3:17" s="235" customFormat="1" ht="12.75" customHeight="1">
      <c r="C9" s="259" t="s">
        <v>51</v>
      </c>
      <c r="D9" s="249">
        <v>20</v>
      </c>
      <c r="E9" s="250">
        <v>0</v>
      </c>
      <c r="F9" s="250">
        <v>2</v>
      </c>
      <c r="G9" s="251">
        <v>6</v>
      </c>
      <c r="H9" s="250">
        <v>11</v>
      </c>
      <c r="I9" s="250">
        <v>1</v>
      </c>
      <c r="J9" s="252">
        <v>0</v>
      </c>
      <c r="L9" s="268">
        <f t="shared" si="1"/>
        <v>0</v>
      </c>
      <c r="M9" s="268">
        <f t="shared" si="2"/>
        <v>10</v>
      </c>
      <c r="N9" s="268">
        <f t="shared" si="3"/>
        <v>30</v>
      </c>
      <c r="O9" s="268">
        <f t="shared" si="4"/>
        <v>55.00000000000001</v>
      </c>
      <c r="P9" s="268">
        <f t="shared" si="5"/>
        <v>5</v>
      </c>
      <c r="Q9" s="268">
        <f t="shared" si="6"/>
        <v>0</v>
      </c>
    </row>
    <row r="10" spans="3:17" s="235" customFormat="1" ht="12.75" customHeight="1">
      <c r="C10" s="259" t="s">
        <v>52</v>
      </c>
      <c r="D10" s="249">
        <v>1429</v>
      </c>
      <c r="E10" s="250">
        <v>103</v>
      </c>
      <c r="F10" s="250">
        <v>55</v>
      </c>
      <c r="G10" s="251">
        <v>204</v>
      </c>
      <c r="H10" s="250">
        <v>1064</v>
      </c>
      <c r="I10" s="250">
        <v>3</v>
      </c>
      <c r="J10" s="252">
        <v>0</v>
      </c>
      <c r="L10" s="268">
        <f t="shared" si="1"/>
        <v>7.207837648705389</v>
      </c>
      <c r="M10" s="268">
        <f t="shared" si="2"/>
        <v>3.8488453463960814</v>
      </c>
      <c r="N10" s="268">
        <f t="shared" si="3"/>
        <v>14.275717284814556</v>
      </c>
      <c r="O10" s="268">
        <f t="shared" si="4"/>
        <v>74.45766270118965</v>
      </c>
      <c r="P10" s="268">
        <f t="shared" si="5"/>
        <v>0.2099370188943317</v>
      </c>
      <c r="Q10" s="268">
        <f t="shared" si="6"/>
        <v>0</v>
      </c>
    </row>
    <row r="11" spans="3:17" s="235" customFormat="1" ht="12.75" customHeight="1">
      <c r="C11" s="259" t="s">
        <v>53</v>
      </c>
      <c r="D11" s="249">
        <v>1720</v>
      </c>
      <c r="E11" s="250">
        <v>95</v>
      </c>
      <c r="F11" s="250">
        <v>45</v>
      </c>
      <c r="G11" s="251">
        <v>353</v>
      </c>
      <c r="H11" s="250">
        <v>907</v>
      </c>
      <c r="I11" s="250">
        <v>319</v>
      </c>
      <c r="J11" s="252">
        <v>1</v>
      </c>
      <c r="L11" s="268">
        <f t="shared" si="1"/>
        <v>5.523255813953488</v>
      </c>
      <c r="M11" s="268">
        <f t="shared" si="2"/>
        <v>2.616279069767442</v>
      </c>
      <c r="N11" s="268">
        <f t="shared" si="3"/>
        <v>20.52325581395349</v>
      </c>
      <c r="O11" s="268">
        <f t="shared" si="4"/>
        <v>52.73255813953488</v>
      </c>
      <c r="P11" s="268">
        <f t="shared" si="5"/>
        <v>18.546511627906977</v>
      </c>
      <c r="Q11" s="268">
        <f t="shared" si="6"/>
        <v>0.05813953488372093</v>
      </c>
    </row>
    <row r="12" spans="3:17" s="235" customFormat="1" ht="12.75" customHeight="1">
      <c r="C12" s="259" t="s">
        <v>54</v>
      </c>
      <c r="D12" s="249">
        <v>1967</v>
      </c>
      <c r="E12" s="250">
        <v>40</v>
      </c>
      <c r="F12" s="250">
        <v>375</v>
      </c>
      <c r="G12" s="251">
        <v>141</v>
      </c>
      <c r="H12" s="250">
        <v>1328</v>
      </c>
      <c r="I12" s="250">
        <v>77</v>
      </c>
      <c r="J12" s="252">
        <v>6</v>
      </c>
      <c r="L12" s="268">
        <f t="shared" si="1"/>
        <v>2.0335536349771224</v>
      </c>
      <c r="M12" s="268">
        <f t="shared" si="2"/>
        <v>19.064565327910525</v>
      </c>
      <c r="N12" s="268">
        <f t="shared" si="3"/>
        <v>7.168276563294357</v>
      </c>
      <c r="O12" s="268">
        <f t="shared" si="4"/>
        <v>67.51398068124047</v>
      </c>
      <c r="P12" s="268">
        <f t="shared" si="5"/>
        <v>3.9145907473309607</v>
      </c>
      <c r="Q12" s="268">
        <f t="shared" si="6"/>
        <v>0.3050330452465684</v>
      </c>
    </row>
    <row r="13" spans="3:17" s="235" customFormat="1" ht="12.75" customHeight="1">
      <c r="C13" s="259" t="s">
        <v>55</v>
      </c>
      <c r="D13" s="249">
        <v>1120</v>
      </c>
      <c r="E13" s="250">
        <v>32</v>
      </c>
      <c r="F13" s="250">
        <v>155</v>
      </c>
      <c r="G13" s="251">
        <v>519</v>
      </c>
      <c r="H13" s="250">
        <v>413</v>
      </c>
      <c r="I13" s="250">
        <v>0</v>
      </c>
      <c r="J13" s="252">
        <v>1</v>
      </c>
      <c r="L13" s="268">
        <f t="shared" si="1"/>
        <v>2.857142857142857</v>
      </c>
      <c r="M13" s="268">
        <f t="shared" si="2"/>
        <v>13.839285714285715</v>
      </c>
      <c r="N13" s="268">
        <f t="shared" si="3"/>
        <v>46.339285714285715</v>
      </c>
      <c r="O13" s="268">
        <f t="shared" si="4"/>
        <v>36.875</v>
      </c>
      <c r="P13" s="268">
        <f t="shared" si="5"/>
        <v>0</v>
      </c>
      <c r="Q13" s="268">
        <f t="shared" si="6"/>
        <v>0.08928571428571429</v>
      </c>
    </row>
    <row r="14" spans="3:17" s="235" customFormat="1" ht="12.75" customHeight="1">
      <c r="C14" s="259" t="s">
        <v>56</v>
      </c>
      <c r="D14" s="249">
        <v>692</v>
      </c>
      <c r="E14" s="250">
        <v>14</v>
      </c>
      <c r="F14" s="250">
        <v>16</v>
      </c>
      <c r="G14" s="251">
        <v>422</v>
      </c>
      <c r="H14" s="250">
        <v>240</v>
      </c>
      <c r="I14" s="250">
        <v>0</v>
      </c>
      <c r="J14" s="252">
        <v>0</v>
      </c>
      <c r="L14" s="268">
        <f t="shared" si="1"/>
        <v>2.023121387283237</v>
      </c>
      <c r="M14" s="268">
        <f t="shared" si="2"/>
        <v>2.312138728323699</v>
      </c>
      <c r="N14" s="268">
        <f t="shared" si="3"/>
        <v>60.982658959537574</v>
      </c>
      <c r="O14" s="268">
        <f t="shared" si="4"/>
        <v>34.68208092485549</v>
      </c>
      <c r="P14" s="268">
        <f t="shared" si="5"/>
        <v>0</v>
      </c>
      <c r="Q14" s="268">
        <f t="shared" si="6"/>
        <v>0</v>
      </c>
    </row>
    <row r="15" spans="3:17" s="235" customFormat="1" ht="12.75" customHeight="1">
      <c r="C15" s="259" t="s">
        <v>57</v>
      </c>
      <c r="D15" s="249">
        <v>2845</v>
      </c>
      <c r="E15" s="250">
        <v>91</v>
      </c>
      <c r="F15" s="250">
        <v>948</v>
      </c>
      <c r="G15" s="251">
        <v>177</v>
      </c>
      <c r="H15" s="250">
        <v>1302</v>
      </c>
      <c r="I15" s="250">
        <v>296</v>
      </c>
      <c r="J15" s="252">
        <v>31</v>
      </c>
      <c r="L15" s="268">
        <f t="shared" si="1"/>
        <v>3.1985940246045694</v>
      </c>
      <c r="M15" s="268">
        <f t="shared" si="2"/>
        <v>33.32161687170475</v>
      </c>
      <c r="N15" s="268">
        <f t="shared" si="3"/>
        <v>6.221441124780316</v>
      </c>
      <c r="O15" s="268">
        <f t="shared" si="4"/>
        <v>45.76449912126538</v>
      </c>
      <c r="P15" s="268">
        <f t="shared" si="5"/>
        <v>10.404217926186291</v>
      </c>
      <c r="Q15" s="268">
        <f t="shared" si="6"/>
        <v>1.0896309314586996</v>
      </c>
    </row>
    <row r="16" spans="3:17" s="235" customFormat="1" ht="12.75" customHeight="1">
      <c r="C16" s="259" t="s">
        <v>126</v>
      </c>
      <c r="D16" s="249">
        <v>2566</v>
      </c>
      <c r="E16" s="250">
        <v>121</v>
      </c>
      <c r="F16" s="250">
        <v>146</v>
      </c>
      <c r="G16" s="251">
        <v>759</v>
      </c>
      <c r="H16" s="250">
        <v>1338</v>
      </c>
      <c r="I16" s="250">
        <v>136</v>
      </c>
      <c r="J16" s="252">
        <v>66</v>
      </c>
      <c r="L16" s="268">
        <f t="shared" si="1"/>
        <v>4.715510522213561</v>
      </c>
      <c r="M16" s="268">
        <f t="shared" si="2"/>
        <v>5.689789555728761</v>
      </c>
      <c r="N16" s="268">
        <f t="shared" si="3"/>
        <v>29.579111457521435</v>
      </c>
      <c r="O16" s="268">
        <f t="shared" si="4"/>
        <v>52.14341387373344</v>
      </c>
      <c r="P16" s="268">
        <f t="shared" si="5"/>
        <v>5.300077942322681</v>
      </c>
      <c r="Q16" s="268">
        <f t="shared" si="6"/>
        <v>2.5720966484801244</v>
      </c>
    </row>
    <row r="17" spans="3:17" s="235" customFormat="1" ht="12.75" customHeight="1">
      <c r="C17" s="259" t="s">
        <v>58</v>
      </c>
      <c r="D17" s="249">
        <v>2863</v>
      </c>
      <c r="E17" s="250">
        <v>225</v>
      </c>
      <c r="F17" s="250">
        <v>465</v>
      </c>
      <c r="G17" s="251">
        <v>693</v>
      </c>
      <c r="H17" s="250">
        <v>1377</v>
      </c>
      <c r="I17" s="250">
        <v>93</v>
      </c>
      <c r="J17" s="252">
        <v>10</v>
      </c>
      <c r="L17" s="268">
        <f t="shared" si="1"/>
        <v>7.858889276982187</v>
      </c>
      <c r="M17" s="268">
        <f t="shared" si="2"/>
        <v>16.241704505763185</v>
      </c>
      <c r="N17" s="268">
        <f t="shared" si="3"/>
        <v>24.205378973105134</v>
      </c>
      <c r="O17" s="268">
        <f t="shared" si="4"/>
        <v>48.09640237513098</v>
      </c>
      <c r="P17" s="268">
        <f t="shared" si="5"/>
        <v>3.2483409011526367</v>
      </c>
      <c r="Q17" s="268">
        <f t="shared" si="6"/>
        <v>0.34928396786587496</v>
      </c>
    </row>
    <row r="18" spans="3:17" s="235" customFormat="1" ht="12.75" customHeight="1">
      <c r="C18" s="259" t="s">
        <v>59</v>
      </c>
      <c r="D18" s="249">
        <v>1766</v>
      </c>
      <c r="E18" s="250">
        <v>109</v>
      </c>
      <c r="F18" s="250">
        <v>124</v>
      </c>
      <c r="G18" s="251">
        <v>520</v>
      </c>
      <c r="H18" s="250">
        <v>944</v>
      </c>
      <c r="I18" s="250">
        <v>67</v>
      </c>
      <c r="J18" s="252">
        <v>2</v>
      </c>
      <c r="L18" s="268">
        <f t="shared" si="1"/>
        <v>6.172140430351076</v>
      </c>
      <c r="M18" s="268">
        <f t="shared" si="2"/>
        <v>7.021517553793885</v>
      </c>
      <c r="N18" s="268">
        <f t="shared" si="3"/>
        <v>29.44507361268403</v>
      </c>
      <c r="O18" s="268">
        <f t="shared" si="4"/>
        <v>53.45413363533409</v>
      </c>
      <c r="P18" s="268">
        <f t="shared" si="5"/>
        <v>3.7938844847112114</v>
      </c>
      <c r="Q18" s="268">
        <f t="shared" si="6"/>
        <v>0.11325028312570783</v>
      </c>
    </row>
    <row r="19" spans="3:17" s="235" customFormat="1" ht="12.75" customHeight="1">
      <c r="C19" s="259" t="s">
        <v>127</v>
      </c>
      <c r="D19" s="249">
        <v>1754</v>
      </c>
      <c r="E19" s="250">
        <v>62</v>
      </c>
      <c r="F19" s="250">
        <v>148</v>
      </c>
      <c r="G19" s="251">
        <v>357</v>
      </c>
      <c r="H19" s="250">
        <v>1165</v>
      </c>
      <c r="I19" s="250">
        <v>7</v>
      </c>
      <c r="J19" s="252">
        <v>15</v>
      </c>
      <c r="L19" s="268">
        <f t="shared" si="1"/>
        <v>3.534777651083238</v>
      </c>
      <c r="M19" s="268">
        <f t="shared" si="2"/>
        <v>8.437856328392247</v>
      </c>
      <c r="N19" s="268">
        <f t="shared" si="3"/>
        <v>20.353477765108323</v>
      </c>
      <c r="O19" s="268">
        <f t="shared" si="4"/>
        <v>66.41961231470923</v>
      </c>
      <c r="P19" s="268">
        <f t="shared" si="5"/>
        <v>0.3990877993158495</v>
      </c>
      <c r="Q19" s="268">
        <f t="shared" si="6"/>
        <v>0.8551881413911061</v>
      </c>
    </row>
    <row r="20" spans="3:17" s="235" customFormat="1" ht="12.75" customHeight="1">
      <c r="C20" s="259" t="s">
        <v>128</v>
      </c>
      <c r="D20" s="249">
        <v>838</v>
      </c>
      <c r="E20" s="250">
        <v>0</v>
      </c>
      <c r="F20" s="250">
        <v>4</v>
      </c>
      <c r="G20" s="251">
        <v>593</v>
      </c>
      <c r="H20" s="250">
        <v>241</v>
      </c>
      <c r="I20" s="250">
        <v>0</v>
      </c>
      <c r="J20" s="252">
        <v>0</v>
      </c>
      <c r="L20" s="268">
        <f t="shared" si="1"/>
        <v>0</v>
      </c>
      <c r="M20" s="268">
        <f t="shared" si="2"/>
        <v>0.47732696897374705</v>
      </c>
      <c r="N20" s="268">
        <f t="shared" si="3"/>
        <v>70.76372315035799</v>
      </c>
      <c r="O20" s="268">
        <f t="shared" si="4"/>
        <v>28.758949880668254</v>
      </c>
      <c r="P20" s="268">
        <f t="shared" si="5"/>
        <v>0</v>
      </c>
      <c r="Q20" s="268">
        <f t="shared" si="6"/>
        <v>0</v>
      </c>
    </row>
    <row r="21" spans="3:17" s="235" customFormat="1" ht="12.75" customHeight="1">
      <c r="C21" s="259" t="s">
        <v>60</v>
      </c>
      <c r="D21" s="249">
        <v>2877</v>
      </c>
      <c r="E21" s="250">
        <v>385</v>
      </c>
      <c r="F21" s="250">
        <v>318</v>
      </c>
      <c r="G21" s="251">
        <v>1139</v>
      </c>
      <c r="H21" s="250">
        <v>944</v>
      </c>
      <c r="I21" s="250">
        <v>36</v>
      </c>
      <c r="J21" s="252">
        <v>55</v>
      </c>
      <c r="L21" s="268">
        <f t="shared" si="1"/>
        <v>13.381995133819952</v>
      </c>
      <c r="M21" s="268">
        <f t="shared" si="2"/>
        <v>11.05318039624609</v>
      </c>
      <c r="N21" s="268">
        <f t="shared" si="3"/>
        <v>39.58985053875565</v>
      </c>
      <c r="O21" s="268">
        <f t="shared" si="4"/>
        <v>32.811956899548136</v>
      </c>
      <c r="P21" s="268">
        <f t="shared" si="5"/>
        <v>1.251303441084463</v>
      </c>
      <c r="Q21" s="268">
        <f t="shared" si="6"/>
        <v>1.9117135905457074</v>
      </c>
    </row>
    <row r="22" spans="3:17" s="235" customFormat="1" ht="12.75" customHeight="1">
      <c r="C22" s="259" t="s">
        <v>61</v>
      </c>
      <c r="D22" s="249">
        <v>7</v>
      </c>
      <c r="E22" s="250">
        <v>1</v>
      </c>
      <c r="F22" s="250">
        <v>1</v>
      </c>
      <c r="G22" s="251">
        <v>5</v>
      </c>
      <c r="H22" s="250">
        <v>0</v>
      </c>
      <c r="I22" s="250">
        <v>0</v>
      </c>
      <c r="J22" s="252">
        <v>0</v>
      </c>
      <c r="L22" s="268">
        <f t="shared" si="1"/>
        <v>14.285714285714285</v>
      </c>
      <c r="M22" s="268">
        <f t="shared" si="2"/>
        <v>14.285714285714285</v>
      </c>
      <c r="N22" s="268">
        <f t="shared" si="3"/>
        <v>71.42857142857143</v>
      </c>
      <c r="O22" s="268">
        <f t="shared" si="4"/>
        <v>0</v>
      </c>
      <c r="P22" s="268">
        <f t="shared" si="5"/>
        <v>0</v>
      </c>
      <c r="Q22" s="268">
        <f t="shared" si="6"/>
        <v>0</v>
      </c>
    </row>
    <row r="23" spans="3:17" s="235" customFormat="1" ht="12.75" customHeight="1">
      <c r="C23" s="259" t="s">
        <v>62</v>
      </c>
      <c r="D23" s="249">
        <v>2449</v>
      </c>
      <c r="E23" s="250">
        <v>98</v>
      </c>
      <c r="F23" s="250">
        <v>417</v>
      </c>
      <c r="G23" s="251">
        <v>580</v>
      </c>
      <c r="H23" s="250">
        <v>1230</v>
      </c>
      <c r="I23" s="250">
        <v>118</v>
      </c>
      <c r="J23" s="252">
        <v>6</v>
      </c>
      <c r="L23" s="268">
        <f t="shared" si="1"/>
        <v>4.001633319722336</v>
      </c>
      <c r="M23" s="268">
        <f t="shared" si="2"/>
        <v>17.027358105349123</v>
      </c>
      <c r="N23" s="268">
        <f t="shared" si="3"/>
        <v>23.683135973866882</v>
      </c>
      <c r="O23" s="268">
        <f t="shared" si="4"/>
        <v>50.22458146182115</v>
      </c>
      <c r="P23" s="268">
        <f t="shared" si="5"/>
        <v>4.818293180890159</v>
      </c>
      <c r="Q23" s="268">
        <f t="shared" si="6"/>
        <v>0.2449979583503471</v>
      </c>
    </row>
    <row r="24" spans="3:17" s="235" customFormat="1" ht="12.75" customHeight="1">
      <c r="C24" s="259" t="s">
        <v>63</v>
      </c>
      <c r="D24" s="249">
        <v>1490</v>
      </c>
      <c r="E24" s="250">
        <v>87</v>
      </c>
      <c r="F24" s="250">
        <v>40</v>
      </c>
      <c r="G24" s="251">
        <v>149</v>
      </c>
      <c r="H24" s="250">
        <v>1213</v>
      </c>
      <c r="I24" s="250">
        <v>0</v>
      </c>
      <c r="J24" s="252">
        <v>1</v>
      </c>
      <c r="L24" s="268">
        <f t="shared" si="1"/>
        <v>5.838926174496644</v>
      </c>
      <c r="M24" s="268">
        <f t="shared" si="2"/>
        <v>2.684563758389262</v>
      </c>
      <c r="N24" s="268">
        <f t="shared" si="3"/>
        <v>10</v>
      </c>
      <c r="O24" s="268">
        <f t="shared" si="4"/>
        <v>81.40939597315436</v>
      </c>
      <c r="P24" s="268">
        <f t="shared" si="5"/>
        <v>0</v>
      </c>
      <c r="Q24" s="268">
        <f t="shared" si="6"/>
        <v>0.06711409395973154</v>
      </c>
    </row>
    <row r="25" spans="3:17" s="235" customFormat="1" ht="12.75" customHeight="1">
      <c r="C25" s="259" t="s">
        <v>129</v>
      </c>
      <c r="D25" s="249">
        <v>3237</v>
      </c>
      <c r="E25" s="250">
        <v>172</v>
      </c>
      <c r="F25" s="250">
        <v>218</v>
      </c>
      <c r="G25" s="251">
        <v>542</v>
      </c>
      <c r="H25" s="250">
        <v>1672</v>
      </c>
      <c r="I25" s="250">
        <v>589</v>
      </c>
      <c r="J25" s="252">
        <v>44</v>
      </c>
      <c r="L25" s="268">
        <f t="shared" si="1"/>
        <v>5.313561940067965</v>
      </c>
      <c r="M25" s="268">
        <f t="shared" si="2"/>
        <v>6.734630831016373</v>
      </c>
      <c r="N25" s="268">
        <f t="shared" si="3"/>
        <v>16.743898671609514</v>
      </c>
      <c r="O25" s="268">
        <f t="shared" si="4"/>
        <v>51.65276490577695</v>
      </c>
      <c r="P25" s="268">
        <f t="shared" si="5"/>
        <v>18.19586036453506</v>
      </c>
      <c r="Q25" s="268">
        <f t="shared" si="6"/>
        <v>1.3592832869941305</v>
      </c>
    </row>
    <row r="26" spans="3:17" s="235" customFormat="1" ht="12.75" customHeight="1">
      <c r="C26" s="259" t="s">
        <v>130</v>
      </c>
      <c r="D26" s="249">
        <v>355</v>
      </c>
      <c r="E26" s="250">
        <v>16</v>
      </c>
      <c r="F26" s="250">
        <v>64</v>
      </c>
      <c r="G26" s="251">
        <v>81</v>
      </c>
      <c r="H26" s="250">
        <v>164</v>
      </c>
      <c r="I26" s="250">
        <v>7</v>
      </c>
      <c r="J26" s="252">
        <v>23</v>
      </c>
      <c r="L26" s="268">
        <f t="shared" si="1"/>
        <v>4.507042253521127</v>
      </c>
      <c r="M26" s="268">
        <f t="shared" si="2"/>
        <v>18.028169014084508</v>
      </c>
      <c r="N26" s="268">
        <f t="shared" si="3"/>
        <v>22.816901408450704</v>
      </c>
      <c r="O26" s="268">
        <f t="shared" si="4"/>
        <v>46.19718309859155</v>
      </c>
      <c r="P26" s="268">
        <f t="shared" si="5"/>
        <v>1.971830985915493</v>
      </c>
      <c r="Q26" s="268">
        <f t="shared" si="6"/>
        <v>6.478873239436619</v>
      </c>
    </row>
    <row r="27" spans="3:17" s="235" customFormat="1" ht="12.75" customHeight="1">
      <c r="C27" s="259" t="s">
        <v>131</v>
      </c>
      <c r="D27" s="249">
        <v>2874</v>
      </c>
      <c r="E27" s="250">
        <v>100</v>
      </c>
      <c r="F27" s="250">
        <v>111</v>
      </c>
      <c r="G27" s="251">
        <v>886</v>
      </c>
      <c r="H27" s="250">
        <v>1772</v>
      </c>
      <c r="I27" s="250">
        <v>3</v>
      </c>
      <c r="J27" s="252">
        <v>2</v>
      </c>
      <c r="L27" s="268">
        <f t="shared" si="1"/>
        <v>3.479471120389701</v>
      </c>
      <c r="M27" s="268">
        <f t="shared" si="2"/>
        <v>3.8622129436325676</v>
      </c>
      <c r="N27" s="268">
        <f t="shared" si="3"/>
        <v>30.82811412665275</v>
      </c>
      <c r="O27" s="268">
        <f t="shared" si="4"/>
        <v>61.6562282533055</v>
      </c>
      <c r="P27" s="268">
        <f t="shared" si="5"/>
        <v>0.10438413361169101</v>
      </c>
      <c r="Q27" s="268">
        <f t="shared" si="6"/>
        <v>0.06958942240779402</v>
      </c>
    </row>
    <row r="28" spans="3:17" s="235" customFormat="1" ht="12.75" customHeight="1">
      <c r="C28" s="259" t="s">
        <v>132</v>
      </c>
      <c r="D28" s="249">
        <v>3973</v>
      </c>
      <c r="E28" s="250">
        <v>308</v>
      </c>
      <c r="F28" s="250">
        <v>120</v>
      </c>
      <c r="G28" s="251">
        <v>581</v>
      </c>
      <c r="H28" s="250">
        <v>2734</v>
      </c>
      <c r="I28" s="250">
        <v>178</v>
      </c>
      <c r="J28" s="252">
        <v>52</v>
      </c>
      <c r="L28" s="268">
        <f t="shared" si="1"/>
        <v>7.752328215454317</v>
      </c>
      <c r="M28" s="268">
        <f t="shared" si="2"/>
        <v>3.020387616410773</v>
      </c>
      <c r="N28" s="268">
        <f t="shared" si="3"/>
        <v>14.623710042788824</v>
      </c>
      <c r="O28" s="268">
        <f t="shared" si="4"/>
        <v>68.81449786055877</v>
      </c>
      <c r="P28" s="268">
        <f t="shared" si="5"/>
        <v>4.480241631009313</v>
      </c>
      <c r="Q28" s="268">
        <f t="shared" si="6"/>
        <v>1.3088346337780015</v>
      </c>
    </row>
    <row r="29" spans="3:17" s="235" customFormat="1" ht="12.75" customHeight="1">
      <c r="C29" s="259" t="s">
        <v>133</v>
      </c>
      <c r="D29" s="249">
        <v>1</v>
      </c>
      <c r="E29" s="250">
        <v>0</v>
      </c>
      <c r="F29" s="250">
        <v>0</v>
      </c>
      <c r="G29" s="251">
        <v>0</v>
      </c>
      <c r="H29" s="250">
        <v>1</v>
      </c>
      <c r="I29" s="250">
        <v>0</v>
      </c>
      <c r="J29" s="252">
        <v>0</v>
      </c>
      <c r="L29" s="268">
        <f t="shared" si="1"/>
        <v>0</v>
      </c>
      <c r="M29" s="268">
        <f t="shared" si="2"/>
        <v>0</v>
      </c>
      <c r="N29" s="268">
        <f t="shared" si="3"/>
        <v>0</v>
      </c>
      <c r="O29" s="268">
        <f t="shared" si="4"/>
        <v>100</v>
      </c>
      <c r="P29" s="268">
        <f t="shared" si="5"/>
        <v>0</v>
      </c>
      <c r="Q29" s="268">
        <f t="shared" si="6"/>
        <v>0</v>
      </c>
    </row>
    <row r="30" spans="3:17" s="235" customFormat="1" ht="12.75" customHeight="1">
      <c r="C30" s="259" t="s">
        <v>134</v>
      </c>
      <c r="D30" s="249">
        <v>2030</v>
      </c>
      <c r="E30" s="250">
        <v>145</v>
      </c>
      <c r="F30" s="250">
        <v>117</v>
      </c>
      <c r="G30" s="251">
        <v>354</v>
      </c>
      <c r="H30" s="250">
        <v>1189</v>
      </c>
      <c r="I30" s="250">
        <v>174</v>
      </c>
      <c r="J30" s="252">
        <v>51</v>
      </c>
      <c r="L30" s="268">
        <f t="shared" si="1"/>
        <v>7.142857142857142</v>
      </c>
      <c r="M30" s="268">
        <f t="shared" si="2"/>
        <v>5.763546798029557</v>
      </c>
      <c r="N30" s="268">
        <f t="shared" si="3"/>
        <v>17.438423645320196</v>
      </c>
      <c r="O30" s="268">
        <f t="shared" si="4"/>
        <v>58.57142857142858</v>
      </c>
      <c r="P30" s="268">
        <f t="shared" si="5"/>
        <v>8.571428571428571</v>
      </c>
      <c r="Q30" s="268">
        <f t="shared" si="6"/>
        <v>2.5123152709359604</v>
      </c>
    </row>
    <row r="31" spans="3:17" s="235" customFormat="1" ht="12.75" customHeight="1">
      <c r="C31" s="259" t="s">
        <v>135</v>
      </c>
      <c r="D31" s="249">
        <v>575</v>
      </c>
      <c r="E31" s="250">
        <v>16</v>
      </c>
      <c r="F31" s="250">
        <v>15</v>
      </c>
      <c r="G31" s="251">
        <v>225</v>
      </c>
      <c r="H31" s="250">
        <v>293</v>
      </c>
      <c r="I31" s="250">
        <v>25</v>
      </c>
      <c r="J31" s="252">
        <v>1</v>
      </c>
      <c r="L31" s="268">
        <f t="shared" si="1"/>
        <v>2.782608695652174</v>
      </c>
      <c r="M31" s="268">
        <f t="shared" si="2"/>
        <v>2.608695652173913</v>
      </c>
      <c r="N31" s="268">
        <f t="shared" si="3"/>
        <v>39.130434782608695</v>
      </c>
      <c r="O31" s="268">
        <f t="shared" si="4"/>
        <v>50.95652173913044</v>
      </c>
      <c r="P31" s="268">
        <f t="shared" si="5"/>
        <v>4.3478260869565215</v>
      </c>
      <c r="Q31" s="268">
        <f t="shared" si="6"/>
        <v>0.17391304347826086</v>
      </c>
    </row>
    <row r="32" spans="3:17" s="235" customFormat="1" ht="12.75" customHeight="1">
      <c r="C32" s="259" t="s">
        <v>136</v>
      </c>
      <c r="D32" s="249">
        <v>1431</v>
      </c>
      <c r="E32" s="250">
        <v>67</v>
      </c>
      <c r="F32" s="250">
        <v>22</v>
      </c>
      <c r="G32" s="251">
        <v>969</v>
      </c>
      <c r="H32" s="250">
        <v>362</v>
      </c>
      <c r="I32" s="250">
        <v>2</v>
      </c>
      <c r="J32" s="252">
        <v>9</v>
      </c>
      <c r="L32" s="268">
        <f t="shared" si="1"/>
        <v>4.682040531097135</v>
      </c>
      <c r="M32" s="268">
        <f t="shared" si="2"/>
        <v>1.5373864430468203</v>
      </c>
      <c r="N32" s="268">
        <f t="shared" si="3"/>
        <v>67.71488469601678</v>
      </c>
      <c r="O32" s="268">
        <f t="shared" si="4"/>
        <v>25.296995108315862</v>
      </c>
      <c r="P32" s="268">
        <f t="shared" si="5"/>
        <v>0.1397624039133473</v>
      </c>
      <c r="Q32" s="268">
        <f t="shared" si="6"/>
        <v>0.628930817610063</v>
      </c>
    </row>
    <row r="33" spans="3:17" s="235" customFormat="1" ht="12.75" customHeight="1">
      <c r="C33" s="259" t="s">
        <v>137</v>
      </c>
      <c r="D33" s="249">
        <v>1975</v>
      </c>
      <c r="E33" s="250">
        <v>132</v>
      </c>
      <c r="F33" s="250">
        <v>181</v>
      </c>
      <c r="G33" s="251">
        <v>608</v>
      </c>
      <c r="H33" s="250">
        <v>972</v>
      </c>
      <c r="I33" s="250">
        <v>81</v>
      </c>
      <c r="J33" s="252">
        <v>1</v>
      </c>
      <c r="L33" s="268">
        <f t="shared" si="1"/>
        <v>6.6835443037974684</v>
      </c>
      <c r="M33" s="268">
        <f t="shared" si="2"/>
        <v>9.164556962025316</v>
      </c>
      <c r="N33" s="268">
        <f t="shared" si="3"/>
        <v>30.78481012658228</v>
      </c>
      <c r="O33" s="268">
        <f t="shared" si="4"/>
        <v>49.21518987341772</v>
      </c>
      <c r="P33" s="268">
        <f t="shared" si="5"/>
        <v>4.10126582278481</v>
      </c>
      <c r="Q33" s="268">
        <f t="shared" si="6"/>
        <v>0.05063291139240507</v>
      </c>
    </row>
    <row r="34" spans="3:17" s="235" customFormat="1" ht="12.75" customHeight="1">
      <c r="C34" s="259" t="s">
        <v>138</v>
      </c>
      <c r="D34" s="249">
        <v>2436</v>
      </c>
      <c r="E34" s="250">
        <v>105</v>
      </c>
      <c r="F34" s="250">
        <v>118</v>
      </c>
      <c r="G34" s="251">
        <v>813</v>
      </c>
      <c r="H34" s="250">
        <v>1395</v>
      </c>
      <c r="I34" s="250">
        <v>0</v>
      </c>
      <c r="J34" s="252">
        <v>5</v>
      </c>
      <c r="L34" s="268">
        <f t="shared" si="1"/>
        <v>4.310344827586207</v>
      </c>
      <c r="M34" s="268">
        <f t="shared" si="2"/>
        <v>4.8440065681445</v>
      </c>
      <c r="N34" s="268">
        <f t="shared" si="3"/>
        <v>33.3743842364532</v>
      </c>
      <c r="O34" s="268">
        <f t="shared" si="4"/>
        <v>57.26600985221675</v>
      </c>
      <c r="P34" s="268">
        <f t="shared" si="5"/>
        <v>0</v>
      </c>
      <c r="Q34" s="268">
        <f t="shared" si="6"/>
        <v>0.20525451559934318</v>
      </c>
    </row>
    <row r="35" spans="3:17" s="235" customFormat="1" ht="12.75" customHeight="1">
      <c r="C35" s="259" t="s">
        <v>139</v>
      </c>
      <c r="D35" s="249">
        <v>1548</v>
      </c>
      <c r="E35" s="250">
        <v>120</v>
      </c>
      <c r="F35" s="250">
        <v>34</v>
      </c>
      <c r="G35" s="251">
        <v>118</v>
      </c>
      <c r="H35" s="250">
        <v>1266</v>
      </c>
      <c r="I35" s="250">
        <v>7</v>
      </c>
      <c r="J35" s="252">
        <v>3</v>
      </c>
      <c r="L35" s="268">
        <f t="shared" si="1"/>
        <v>7.751937984496124</v>
      </c>
      <c r="M35" s="268">
        <f t="shared" si="2"/>
        <v>2.1963824289405682</v>
      </c>
      <c r="N35" s="268">
        <f t="shared" si="3"/>
        <v>7.622739018087856</v>
      </c>
      <c r="O35" s="268">
        <f t="shared" si="4"/>
        <v>81.78294573643412</v>
      </c>
      <c r="P35" s="268">
        <f t="shared" si="5"/>
        <v>0.45219638242894056</v>
      </c>
      <c r="Q35" s="268">
        <f t="shared" si="6"/>
        <v>0.1937984496124031</v>
      </c>
    </row>
    <row r="36" spans="3:17" s="235" customFormat="1" ht="12.75" customHeight="1">
      <c r="C36" s="259" t="s">
        <v>140</v>
      </c>
      <c r="D36" s="249">
        <v>2323</v>
      </c>
      <c r="E36" s="250">
        <v>175</v>
      </c>
      <c r="F36" s="250">
        <v>192</v>
      </c>
      <c r="G36" s="251">
        <v>496</v>
      </c>
      <c r="H36" s="250">
        <v>1184</v>
      </c>
      <c r="I36" s="250">
        <v>256</v>
      </c>
      <c r="J36" s="252">
        <v>20</v>
      </c>
      <c r="L36" s="268">
        <f t="shared" si="1"/>
        <v>7.533362031855359</v>
      </c>
      <c r="M36" s="268">
        <f t="shared" si="2"/>
        <v>8.26517434352131</v>
      </c>
      <c r="N36" s="268">
        <f t="shared" si="3"/>
        <v>21.351700387430046</v>
      </c>
      <c r="O36" s="268">
        <f t="shared" si="4"/>
        <v>50.968575118381395</v>
      </c>
      <c r="P36" s="268">
        <f t="shared" si="5"/>
        <v>11.020232458028412</v>
      </c>
      <c r="Q36" s="268">
        <f t="shared" si="6"/>
        <v>0.8609556607834696</v>
      </c>
    </row>
    <row r="37" spans="3:17" s="235" customFormat="1" ht="12.75" customHeight="1">
      <c r="C37" s="259" t="s">
        <v>64</v>
      </c>
      <c r="D37" s="249">
        <v>2140</v>
      </c>
      <c r="E37" s="250">
        <v>90</v>
      </c>
      <c r="F37" s="250">
        <v>104</v>
      </c>
      <c r="G37" s="251">
        <v>939</v>
      </c>
      <c r="H37" s="250">
        <v>1005</v>
      </c>
      <c r="I37" s="250">
        <v>0</v>
      </c>
      <c r="J37" s="252">
        <v>2</v>
      </c>
      <c r="L37" s="268">
        <f t="shared" si="1"/>
        <v>4.205607476635514</v>
      </c>
      <c r="M37" s="268">
        <f t="shared" si="2"/>
        <v>4.859813084112149</v>
      </c>
      <c r="N37" s="268">
        <f t="shared" si="3"/>
        <v>43.87850467289719</v>
      </c>
      <c r="O37" s="268">
        <f t="shared" si="4"/>
        <v>46.96261682242991</v>
      </c>
      <c r="P37" s="268">
        <f t="shared" si="5"/>
        <v>0</v>
      </c>
      <c r="Q37" s="268">
        <f t="shared" si="6"/>
        <v>0.09345794392523366</v>
      </c>
    </row>
    <row r="38" spans="3:17" s="235" customFormat="1" ht="12.75" customHeight="1">
      <c r="C38" s="259" t="s">
        <v>65</v>
      </c>
      <c r="D38" s="249">
        <v>0</v>
      </c>
      <c r="E38" s="250">
        <v>0</v>
      </c>
      <c r="F38" s="250">
        <v>0</v>
      </c>
      <c r="G38" s="251">
        <v>0</v>
      </c>
      <c r="H38" s="250">
        <v>0</v>
      </c>
      <c r="I38" s="250">
        <v>0</v>
      </c>
      <c r="J38" s="252">
        <v>0</v>
      </c>
      <c r="L38" s="269" t="s">
        <v>32</v>
      </c>
      <c r="M38" s="269" t="s">
        <v>32</v>
      </c>
      <c r="N38" s="269" t="s">
        <v>32</v>
      </c>
      <c r="O38" s="269" t="s">
        <v>32</v>
      </c>
      <c r="P38" s="269" t="s">
        <v>32</v>
      </c>
      <c r="Q38" s="269" t="s">
        <v>32</v>
      </c>
    </row>
    <row r="39" spans="3:17" s="235" customFormat="1" ht="12.75" customHeight="1">
      <c r="C39" s="259" t="s">
        <v>141</v>
      </c>
      <c r="D39" s="249">
        <v>1718</v>
      </c>
      <c r="E39" s="250">
        <v>100</v>
      </c>
      <c r="F39" s="250">
        <v>95</v>
      </c>
      <c r="G39" s="251">
        <v>690</v>
      </c>
      <c r="H39" s="250">
        <v>671</v>
      </c>
      <c r="I39" s="250">
        <v>144</v>
      </c>
      <c r="J39" s="252">
        <v>18</v>
      </c>
      <c r="L39" s="268">
        <f t="shared" si="1"/>
        <v>5.820721769499418</v>
      </c>
      <c r="M39" s="268">
        <f t="shared" si="2"/>
        <v>5.529685681024446</v>
      </c>
      <c r="N39" s="268">
        <f t="shared" si="3"/>
        <v>40.162980209545985</v>
      </c>
      <c r="O39" s="268">
        <f t="shared" si="4"/>
        <v>39.0570430733411</v>
      </c>
      <c r="P39" s="268">
        <f t="shared" si="5"/>
        <v>8.381839348079161</v>
      </c>
      <c r="Q39" s="268">
        <f t="shared" si="6"/>
        <v>1.0477299185098952</v>
      </c>
    </row>
    <row r="40" spans="3:17" s="235" customFormat="1" ht="12.75" customHeight="1">
      <c r="C40" s="259" t="s">
        <v>142</v>
      </c>
      <c r="D40" s="249">
        <v>2521</v>
      </c>
      <c r="E40" s="250">
        <v>162</v>
      </c>
      <c r="F40" s="250">
        <v>91</v>
      </c>
      <c r="G40" s="251">
        <v>522</v>
      </c>
      <c r="H40" s="250">
        <v>1408</v>
      </c>
      <c r="I40" s="250">
        <v>336</v>
      </c>
      <c r="J40" s="252">
        <v>2</v>
      </c>
      <c r="L40" s="268">
        <f t="shared" si="1"/>
        <v>6.426021420071399</v>
      </c>
      <c r="M40" s="268">
        <f t="shared" si="2"/>
        <v>3.609678698928996</v>
      </c>
      <c r="N40" s="268">
        <f t="shared" si="3"/>
        <v>20.706069020230068</v>
      </c>
      <c r="O40" s="268">
        <f t="shared" si="4"/>
        <v>55.850852836176124</v>
      </c>
      <c r="P40" s="268">
        <f t="shared" si="5"/>
        <v>13.328044426814756</v>
      </c>
      <c r="Q40" s="268">
        <f t="shared" si="6"/>
        <v>0.07933359777865927</v>
      </c>
    </row>
    <row r="41" spans="3:17" s="235" customFormat="1" ht="12.75" customHeight="1">
      <c r="C41" s="259" t="s">
        <v>143</v>
      </c>
      <c r="D41" s="249">
        <v>296</v>
      </c>
      <c r="E41" s="250">
        <v>6</v>
      </c>
      <c r="F41" s="250">
        <v>9</v>
      </c>
      <c r="G41" s="251">
        <v>94</v>
      </c>
      <c r="H41" s="250">
        <v>141</v>
      </c>
      <c r="I41" s="250">
        <v>46</v>
      </c>
      <c r="J41" s="252">
        <v>0</v>
      </c>
      <c r="L41" s="268">
        <f t="shared" si="1"/>
        <v>2.027027027027027</v>
      </c>
      <c r="M41" s="268">
        <f t="shared" si="2"/>
        <v>3.040540540540541</v>
      </c>
      <c r="N41" s="268">
        <f t="shared" si="3"/>
        <v>31.756756756756754</v>
      </c>
      <c r="O41" s="268">
        <f t="shared" si="4"/>
        <v>47.63513513513514</v>
      </c>
      <c r="P41" s="268">
        <f t="shared" si="5"/>
        <v>15.54054054054054</v>
      </c>
      <c r="Q41" s="268">
        <f t="shared" si="6"/>
        <v>0</v>
      </c>
    </row>
    <row r="42" spans="3:17" s="235" customFormat="1" ht="12.75" customHeight="1">
      <c r="C42" s="259" t="s">
        <v>144</v>
      </c>
      <c r="D42" s="249">
        <v>910</v>
      </c>
      <c r="E42" s="250">
        <v>71</v>
      </c>
      <c r="F42" s="250">
        <v>41</v>
      </c>
      <c r="G42" s="251">
        <v>144</v>
      </c>
      <c r="H42" s="250">
        <v>619</v>
      </c>
      <c r="I42" s="250">
        <v>13</v>
      </c>
      <c r="J42" s="252">
        <v>22</v>
      </c>
      <c r="L42" s="268">
        <f t="shared" si="1"/>
        <v>7.802197802197802</v>
      </c>
      <c r="M42" s="268">
        <f t="shared" si="2"/>
        <v>4.5054945054945055</v>
      </c>
      <c r="N42" s="268">
        <f t="shared" si="3"/>
        <v>15.824175824175823</v>
      </c>
      <c r="O42" s="268">
        <f t="shared" si="4"/>
        <v>68.02197802197803</v>
      </c>
      <c r="P42" s="268">
        <f t="shared" si="5"/>
        <v>1.4285714285714286</v>
      </c>
      <c r="Q42" s="268">
        <f t="shared" si="6"/>
        <v>2.417582417582418</v>
      </c>
    </row>
    <row r="43" spans="3:17" s="235" customFormat="1" ht="12.75" customHeight="1">
      <c r="C43" s="259" t="s">
        <v>145</v>
      </c>
      <c r="D43" s="249">
        <v>1288</v>
      </c>
      <c r="E43" s="250">
        <v>66</v>
      </c>
      <c r="F43" s="250">
        <v>112</v>
      </c>
      <c r="G43" s="251">
        <v>480</v>
      </c>
      <c r="H43" s="250">
        <v>456</v>
      </c>
      <c r="I43" s="250">
        <v>164</v>
      </c>
      <c r="J43" s="252">
        <v>10</v>
      </c>
      <c r="L43" s="268">
        <f t="shared" si="1"/>
        <v>5.124223602484472</v>
      </c>
      <c r="M43" s="268">
        <f t="shared" si="2"/>
        <v>8.695652173913043</v>
      </c>
      <c r="N43" s="268">
        <f t="shared" si="3"/>
        <v>37.267080745341616</v>
      </c>
      <c r="O43" s="268">
        <f t="shared" si="4"/>
        <v>35.40372670807454</v>
      </c>
      <c r="P43" s="268">
        <f t="shared" si="5"/>
        <v>12.732919254658384</v>
      </c>
      <c r="Q43" s="268">
        <f t="shared" si="6"/>
        <v>0.7763975155279503</v>
      </c>
    </row>
    <row r="44" spans="3:17" s="235" customFormat="1" ht="12.75" customHeight="1">
      <c r="C44" s="259" t="s">
        <v>146</v>
      </c>
      <c r="D44" s="249">
        <v>1530</v>
      </c>
      <c r="E44" s="250">
        <v>80</v>
      </c>
      <c r="F44" s="250">
        <v>239</v>
      </c>
      <c r="G44" s="251">
        <v>236</v>
      </c>
      <c r="H44" s="250">
        <v>975</v>
      </c>
      <c r="I44" s="250">
        <v>0</v>
      </c>
      <c r="J44" s="252">
        <v>0</v>
      </c>
      <c r="L44" s="268">
        <f t="shared" si="1"/>
        <v>5.228758169934641</v>
      </c>
      <c r="M44" s="268">
        <f t="shared" si="2"/>
        <v>15.620915032679738</v>
      </c>
      <c r="N44" s="268">
        <f t="shared" si="3"/>
        <v>15.42483660130719</v>
      </c>
      <c r="O44" s="268">
        <f t="shared" si="4"/>
        <v>63.725490196078425</v>
      </c>
      <c r="P44" s="268">
        <f t="shared" si="5"/>
        <v>0</v>
      </c>
      <c r="Q44" s="268">
        <f t="shared" si="6"/>
        <v>0</v>
      </c>
    </row>
    <row r="45" spans="3:17" s="235" customFormat="1" ht="12.75" customHeight="1">
      <c r="C45" s="259" t="s">
        <v>147</v>
      </c>
      <c r="D45" s="249">
        <v>385</v>
      </c>
      <c r="E45" s="250">
        <v>3</v>
      </c>
      <c r="F45" s="250">
        <v>17</v>
      </c>
      <c r="G45" s="251">
        <v>210</v>
      </c>
      <c r="H45" s="250">
        <v>142</v>
      </c>
      <c r="I45" s="250">
        <v>13</v>
      </c>
      <c r="J45" s="252">
        <v>0</v>
      </c>
      <c r="L45" s="268">
        <f t="shared" si="1"/>
        <v>0.7792207792207793</v>
      </c>
      <c r="M45" s="268">
        <f t="shared" si="2"/>
        <v>4.415584415584416</v>
      </c>
      <c r="N45" s="268">
        <f t="shared" si="3"/>
        <v>54.54545454545454</v>
      </c>
      <c r="O45" s="268">
        <f t="shared" si="4"/>
        <v>36.883116883116884</v>
      </c>
      <c r="P45" s="268">
        <f t="shared" si="5"/>
        <v>3.3766233766233764</v>
      </c>
      <c r="Q45" s="268">
        <f t="shared" si="6"/>
        <v>0</v>
      </c>
    </row>
    <row r="46" spans="3:17" s="235" customFormat="1" ht="12.75" customHeight="1">
      <c r="C46" s="259" t="s">
        <v>148</v>
      </c>
      <c r="D46" s="249">
        <v>1521</v>
      </c>
      <c r="E46" s="250">
        <v>129</v>
      </c>
      <c r="F46" s="250">
        <v>80</v>
      </c>
      <c r="G46" s="251">
        <v>324</v>
      </c>
      <c r="H46" s="250">
        <v>925</v>
      </c>
      <c r="I46" s="250">
        <v>40</v>
      </c>
      <c r="J46" s="252">
        <v>23</v>
      </c>
      <c r="L46" s="268">
        <f t="shared" si="1"/>
        <v>8.481262327416173</v>
      </c>
      <c r="M46" s="268">
        <f t="shared" si="2"/>
        <v>5.259697567389876</v>
      </c>
      <c r="N46" s="268">
        <f t="shared" si="3"/>
        <v>21.301775147928996</v>
      </c>
      <c r="O46" s="268">
        <f t="shared" si="4"/>
        <v>60.815253122945435</v>
      </c>
      <c r="P46" s="268">
        <f t="shared" si="5"/>
        <v>2.629848783694938</v>
      </c>
      <c r="Q46" s="268">
        <f t="shared" si="6"/>
        <v>1.5121630506245891</v>
      </c>
    </row>
    <row r="47" spans="3:17" s="235" customFormat="1" ht="12.75" customHeight="1">
      <c r="C47" s="259" t="s">
        <v>149</v>
      </c>
      <c r="D47" s="249">
        <v>2091</v>
      </c>
      <c r="E47" s="250">
        <v>226</v>
      </c>
      <c r="F47" s="250">
        <v>71</v>
      </c>
      <c r="G47" s="251">
        <v>598</v>
      </c>
      <c r="H47" s="250">
        <v>1134</v>
      </c>
      <c r="I47" s="250">
        <v>18</v>
      </c>
      <c r="J47" s="252">
        <v>44</v>
      </c>
      <c r="L47" s="268">
        <f t="shared" si="1"/>
        <v>10.808225729316117</v>
      </c>
      <c r="M47" s="268">
        <f t="shared" si="2"/>
        <v>3.3955045432807274</v>
      </c>
      <c r="N47" s="268">
        <f t="shared" si="3"/>
        <v>28.598756575801055</v>
      </c>
      <c r="O47" s="268">
        <f t="shared" si="4"/>
        <v>54.23242467718795</v>
      </c>
      <c r="P47" s="268">
        <f t="shared" si="5"/>
        <v>0.860832137733142</v>
      </c>
      <c r="Q47" s="268">
        <f t="shared" si="6"/>
        <v>2.1042563366810136</v>
      </c>
    </row>
    <row r="48" spans="3:17" s="235" customFormat="1" ht="12.75" customHeight="1">
      <c r="C48" s="259" t="s">
        <v>150</v>
      </c>
      <c r="D48" s="249">
        <v>1583</v>
      </c>
      <c r="E48" s="250">
        <v>88</v>
      </c>
      <c r="F48" s="250">
        <v>30</v>
      </c>
      <c r="G48" s="251">
        <v>300</v>
      </c>
      <c r="H48" s="250">
        <v>967</v>
      </c>
      <c r="I48" s="250">
        <v>186</v>
      </c>
      <c r="J48" s="252">
        <v>12</v>
      </c>
      <c r="L48" s="268">
        <f t="shared" si="1"/>
        <v>5.559065066329754</v>
      </c>
      <c r="M48" s="268">
        <f t="shared" si="2"/>
        <v>1.8951358180669615</v>
      </c>
      <c r="N48" s="268">
        <f t="shared" si="3"/>
        <v>18.951358180669615</v>
      </c>
      <c r="O48" s="268">
        <f t="shared" si="4"/>
        <v>61.08654453569172</v>
      </c>
      <c r="P48" s="268">
        <f t="shared" si="5"/>
        <v>11.749842072015161</v>
      </c>
      <c r="Q48" s="268">
        <f t="shared" si="6"/>
        <v>0.7580543272267846</v>
      </c>
    </row>
    <row r="49" spans="3:17" s="235" customFormat="1" ht="12.75" customHeight="1">
      <c r="C49" s="259" t="s">
        <v>151</v>
      </c>
      <c r="D49" s="249">
        <v>977</v>
      </c>
      <c r="E49" s="250">
        <v>84</v>
      </c>
      <c r="F49" s="250">
        <v>81</v>
      </c>
      <c r="G49" s="251">
        <v>143</v>
      </c>
      <c r="H49" s="250">
        <v>601</v>
      </c>
      <c r="I49" s="250">
        <v>44</v>
      </c>
      <c r="J49" s="252">
        <v>24</v>
      </c>
      <c r="L49" s="268">
        <f t="shared" si="1"/>
        <v>8.597748208802457</v>
      </c>
      <c r="M49" s="268">
        <f t="shared" si="2"/>
        <v>8.290685772773797</v>
      </c>
      <c r="N49" s="268">
        <f t="shared" si="3"/>
        <v>14.636642784032752</v>
      </c>
      <c r="O49" s="268">
        <f t="shared" si="4"/>
        <v>61.51484135107472</v>
      </c>
      <c r="P49" s="268">
        <f t="shared" si="5"/>
        <v>4.503582395087001</v>
      </c>
      <c r="Q49" s="268">
        <f t="shared" si="6"/>
        <v>2.456499488229273</v>
      </c>
    </row>
    <row r="50" spans="3:17" s="235" customFormat="1" ht="12.75" customHeight="1">
      <c r="C50" s="259" t="s">
        <v>152</v>
      </c>
      <c r="D50" s="249">
        <v>1251</v>
      </c>
      <c r="E50" s="250">
        <v>146</v>
      </c>
      <c r="F50" s="250">
        <v>35</v>
      </c>
      <c r="G50" s="251">
        <v>181</v>
      </c>
      <c r="H50" s="250">
        <v>851</v>
      </c>
      <c r="I50" s="250">
        <v>35</v>
      </c>
      <c r="J50" s="252">
        <v>3</v>
      </c>
      <c r="L50" s="268">
        <f t="shared" si="1"/>
        <v>11.670663469224621</v>
      </c>
      <c r="M50" s="268">
        <f t="shared" si="2"/>
        <v>2.7977617905675456</v>
      </c>
      <c r="N50" s="268">
        <f t="shared" si="3"/>
        <v>14.468425259792166</v>
      </c>
      <c r="O50" s="268">
        <f t="shared" si="4"/>
        <v>68.02557953637091</v>
      </c>
      <c r="P50" s="268">
        <f t="shared" si="5"/>
        <v>2.7977617905675456</v>
      </c>
      <c r="Q50" s="268">
        <f t="shared" si="6"/>
        <v>0.2398081534772182</v>
      </c>
    </row>
    <row r="51" spans="3:17" s="235" customFormat="1" ht="12.75" customHeight="1">
      <c r="C51" s="259" t="s">
        <v>153</v>
      </c>
      <c r="D51" s="249">
        <v>1503</v>
      </c>
      <c r="E51" s="250">
        <v>201</v>
      </c>
      <c r="F51" s="250">
        <v>67</v>
      </c>
      <c r="G51" s="251">
        <v>283</v>
      </c>
      <c r="H51" s="250">
        <v>922</v>
      </c>
      <c r="I51" s="250">
        <v>27</v>
      </c>
      <c r="J51" s="252">
        <v>3</v>
      </c>
      <c r="L51" s="268">
        <f t="shared" si="1"/>
        <v>13.373253493013973</v>
      </c>
      <c r="M51" s="268">
        <f t="shared" si="2"/>
        <v>4.45775116433799</v>
      </c>
      <c r="N51" s="268">
        <f t="shared" si="3"/>
        <v>18.829008649367932</v>
      </c>
      <c r="O51" s="268">
        <f t="shared" si="4"/>
        <v>61.34397870924817</v>
      </c>
      <c r="P51" s="268">
        <f t="shared" si="5"/>
        <v>1.7964071856287425</v>
      </c>
      <c r="Q51" s="268">
        <f t="shared" si="6"/>
        <v>0.19960079840319359</v>
      </c>
    </row>
    <row r="52" spans="3:17" s="235" customFormat="1" ht="12" customHeight="1">
      <c r="C52" s="259" t="s">
        <v>154</v>
      </c>
      <c r="D52" s="249">
        <v>1097</v>
      </c>
      <c r="E52" s="250">
        <v>116</v>
      </c>
      <c r="F52" s="250">
        <v>46</v>
      </c>
      <c r="G52" s="251">
        <v>270</v>
      </c>
      <c r="H52" s="250">
        <v>657</v>
      </c>
      <c r="I52" s="250">
        <v>7</v>
      </c>
      <c r="J52" s="252">
        <v>1</v>
      </c>
      <c r="L52" s="268">
        <f t="shared" si="1"/>
        <v>10.5742935278031</v>
      </c>
      <c r="M52" s="268">
        <f t="shared" si="2"/>
        <v>4.193254329990884</v>
      </c>
      <c r="N52" s="268">
        <f t="shared" si="3"/>
        <v>24.612579762989974</v>
      </c>
      <c r="O52" s="268">
        <f t="shared" si="4"/>
        <v>59.89061075660893</v>
      </c>
      <c r="P52" s="268">
        <f t="shared" si="5"/>
        <v>0.6381039197812215</v>
      </c>
      <c r="Q52" s="268">
        <f t="shared" si="6"/>
        <v>0.09115770282588878</v>
      </c>
    </row>
    <row r="53" spans="3:17" s="235" customFormat="1" ht="12.75" customHeight="1">
      <c r="C53" s="259" t="s">
        <v>155</v>
      </c>
      <c r="D53" s="249">
        <v>1056</v>
      </c>
      <c r="E53" s="250">
        <v>119</v>
      </c>
      <c r="F53" s="250">
        <v>108</v>
      </c>
      <c r="G53" s="251">
        <v>208</v>
      </c>
      <c r="H53" s="250">
        <v>512</v>
      </c>
      <c r="I53" s="250">
        <v>71</v>
      </c>
      <c r="J53" s="252">
        <v>38</v>
      </c>
      <c r="L53" s="268">
        <f t="shared" si="1"/>
        <v>11.268939393939394</v>
      </c>
      <c r="M53" s="268">
        <f t="shared" si="2"/>
        <v>10.227272727272728</v>
      </c>
      <c r="N53" s="268">
        <f t="shared" si="3"/>
        <v>19.696969696969695</v>
      </c>
      <c r="O53" s="268">
        <f t="shared" si="4"/>
        <v>48.484848484848484</v>
      </c>
      <c r="P53" s="268">
        <f t="shared" si="5"/>
        <v>6.723484848484848</v>
      </c>
      <c r="Q53" s="268">
        <f t="shared" si="6"/>
        <v>3.5984848484848486</v>
      </c>
    </row>
    <row r="54" spans="3:17" s="235" customFormat="1" ht="12" customHeight="1">
      <c r="C54" s="259" t="s">
        <v>157</v>
      </c>
      <c r="D54" s="249">
        <v>16</v>
      </c>
      <c r="E54" s="250">
        <v>0</v>
      </c>
      <c r="F54" s="250">
        <v>4</v>
      </c>
      <c r="G54" s="251">
        <v>2</v>
      </c>
      <c r="H54" s="250">
        <v>10</v>
      </c>
      <c r="I54" s="250">
        <v>0</v>
      </c>
      <c r="J54" s="252">
        <v>0</v>
      </c>
      <c r="L54" s="268">
        <f t="shared" si="1"/>
        <v>0</v>
      </c>
      <c r="M54" s="268">
        <f t="shared" si="2"/>
        <v>25</v>
      </c>
      <c r="N54" s="268">
        <f t="shared" si="3"/>
        <v>12.5</v>
      </c>
      <c r="O54" s="268">
        <f t="shared" si="4"/>
        <v>62.5</v>
      </c>
      <c r="P54" s="268">
        <f t="shared" si="5"/>
        <v>0</v>
      </c>
      <c r="Q54" s="268">
        <f t="shared" si="6"/>
        <v>0</v>
      </c>
    </row>
    <row r="55" spans="3:17" s="235" customFormat="1" ht="12.75" customHeight="1" thickBot="1">
      <c r="C55" s="260" t="s">
        <v>158</v>
      </c>
      <c r="D55" s="264">
        <f>SUM(D6:D54)</f>
        <v>81527</v>
      </c>
      <c r="E55" s="263">
        <f aca="true" t="shared" si="7" ref="E55:J55">SUM(E6:E54)</f>
        <v>6827</v>
      </c>
      <c r="F55" s="261">
        <f t="shared" si="7"/>
        <v>6880</v>
      </c>
      <c r="G55" s="261">
        <f t="shared" si="7"/>
        <v>20166</v>
      </c>
      <c r="H55" s="261">
        <f t="shared" si="7"/>
        <v>42700</v>
      </c>
      <c r="I55" s="265">
        <f t="shared" si="7"/>
        <v>4292</v>
      </c>
      <c r="J55" s="262">
        <f t="shared" si="7"/>
        <v>662</v>
      </c>
      <c r="L55" s="168">
        <f t="shared" si="1"/>
        <v>8.373912936818478</v>
      </c>
      <c r="M55" s="168">
        <f t="shared" si="2"/>
        <v>8.438922074895434</v>
      </c>
      <c r="N55" s="168">
        <f t="shared" si="3"/>
        <v>24.735363744526353</v>
      </c>
      <c r="O55" s="168">
        <f t="shared" si="4"/>
        <v>52.37528671483067</v>
      </c>
      <c r="P55" s="168">
        <f t="shared" si="5"/>
        <v>5.264513596722558</v>
      </c>
      <c r="Q55" s="168">
        <f t="shared" si="6"/>
        <v>0.8120009322065083</v>
      </c>
    </row>
    <row r="56" spans="3:10" s="235" customFormat="1" ht="12.75" customHeight="1">
      <c r="C56" s="63" t="s">
        <v>34</v>
      </c>
      <c r="D56" s="253"/>
      <c r="E56" s="254"/>
      <c r="F56" s="254"/>
      <c r="G56" s="254"/>
      <c r="H56" s="254"/>
      <c r="I56" s="254"/>
      <c r="J56" s="254"/>
    </row>
    <row r="57" spans="4:10" s="235" customFormat="1" ht="12.75" customHeight="1">
      <c r="D57" s="253"/>
      <c r="E57" s="254"/>
      <c r="F57" s="254"/>
      <c r="G57" s="254"/>
      <c r="H57" s="254"/>
      <c r="I57" s="254"/>
      <c r="J57" s="254"/>
    </row>
    <row r="58" spans="4:10" s="235" customFormat="1" ht="12.75" customHeight="1">
      <c r="D58" s="253"/>
      <c r="E58" s="254"/>
      <c r="F58" s="254"/>
      <c r="G58" s="254"/>
      <c r="H58" s="254"/>
      <c r="I58" s="254"/>
      <c r="J58" s="254"/>
    </row>
  </sheetData>
  <sheetProtection/>
  <mergeCells count="1">
    <mergeCell ref="C4:C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Elena Bosetti</cp:lastModifiedBy>
  <cp:lastPrinted>2018-01-25T09:26:12Z</cp:lastPrinted>
  <dcterms:created xsi:type="dcterms:W3CDTF">2015-05-22T12:52:19Z</dcterms:created>
  <dcterms:modified xsi:type="dcterms:W3CDTF">2018-02-26T14:54:44Z</dcterms:modified>
  <cp:category/>
  <cp:version/>
  <cp:contentType/>
  <cp:contentStatus/>
</cp:coreProperties>
</file>